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Admin" reservationPassword="C1A7"/>
  <workbookPr defaultThemeVersion="124226"/>
  <bookViews>
    <workbookView xWindow="0" yWindow="120" windowWidth="22980" windowHeight="10848"/>
  </bookViews>
  <sheets>
    <sheet name="OTV-METHODE" sheetId="1" r:id="rId1"/>
    <sheet name="VERGELIJK" sheetId="2" r:id="rId2"/>
  </sheets>
  <definedNames>
    <definedName name="solver_adj" localSheetId="0" hidden="1">'OTV-METHODE'!$D$250:$D$253</definedName>
    <definedName name="solver_adj" localSheetId="1" hidden="1">VERGELIJK!$L$143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'OTV-METHODE'!$D$92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'OTV-METHODE'!$E$264</definedName>
    <definedName name="solver_opt" localSheetId="1" hidden="1">VERGELIJK!$M$155</definedName>
    <definedName name="solver_pre" localSheetId="0" hidden="1">0.000001</definedName>
    <definedName name="solver_pre" localSheetId="1" hidden="1">0.000001</definedName>
    <definedName name="solver_rel1" localSheetId="0" hidden="1">2</definedName>
    <definedName name="solver_rhs1" localSheetId="0" hidden="1">'OTV-METHODE'!$C$92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calcId="125725"/>
</workbook>
</file>

<file path=xl/calcChain.xml><?xml version="1.0" encoding="utf-8"?>
<calcChain xmlns="http://schemas.openxmlformats.org/spreadsheetml/2006/main">
  <c r="I178" i="2"/>
  <c r="L151"/>
  <c r="M151" s="1"/>
  <c r="L150"/>
  <c r="M150" s="1"/>
  <c r="L149"/>
  <c r="M149" s="1"/>
  <c r="L148"/>
  <c r="M148" s="1"/>
  <c r="L147"/>
  <c r="M147" s="1"/>
  <c r="L146"/>
  <c r="E151"/>
  <c r="F151" s="1"/>
  <c r="E150"/>
  <c r="F150" s="1"/>
  <c r="E149"/>
  <c r="F149" s="1"/>
  <c r="E148"/>
  <c r="F148" s="1"/>
  <c r="E147"/>
  <c r="F147" s="1"/>
  <c r="E146"/>
  <c r="K153"/>
  <c r="J153"/>
  <c r="D153"/>
  <c r="C153"/>
  <c r="N143"/>
  <c r="G151" s="1"/>
  <c r="K39"/>
  <c r="J39"/>
  <c r="C42"/>
  <c r="C41"/>
  <c r="G44" s="1"/>
  <c r="C39"/>
  <c r="B39"/>
  <c r="K38"/>
  <c r="M32" s="1"/>
  <c r="J38"/>
  <c r="L34" s="1"/>
  <c r="C38"/>
  <c r="E34" s="1"/>
  <c r="B38"/>
  <c r="D32" s="1"/>
  <c r="E111"/>
  <c r="F111" s="1"/>
  <c r="E110"/>
  <c r="F110" s="1"/>
  <c r="E109"/>
  <c r="F109" s="1"/>
  <c r="E108"/>
  <c r="F108" s="1"/>
  <c r="E107"/>
  <c r="F107" s="1"/>
  <c r="E106"/>
  <c r="N104"/>
  <c r="N103"/>
  <c r="L111"/>
  <c r="M111" s="1"/>
  <c r="L110"/>
  <c r="M110" s="1"/>
  <c r="L109"/>
  <c r="M109" s="1"/>
  <c r="L108"/>
  <c r="M108" s="1"/>
  <c r="L106"/>
  <c r="L107"/>
  <c r="K113"/>
  <c r="J113"/>
  <c r="D113"/>
  <c r="C113"/>
  <c r="L112" i="1"/>
  <c r="M112" s="1"/>
  <c r="L111"/>
  <c r="M111" s="1"/>
  <c r="L110"/>
  <c r="M110" s="1"/>
  <c r="L109"/>
  <c r="M109" s="1"/>
  <c r="L107"/>
  <c r="E112"/>
  <c r="F112" s="1"/>
  <c r="E111"/>
  <c r="F111" s="1"/>
  <c r="E110"/>
  <c r="F110" s="1"/>
  <c r="E109"/>
  <c r="F109" s="1"/>
  <c r="E108"/>
  <c r="F108" s="1"/>
  <c r="L108"/>
  <c r="M108" s="1"/>
  <c r="K114"/>
  <c r="J114"/>
  <c r="D114"/>
  <c r="C114"/>
  <c r="E107"/>
  <c r="F252"/>
  <c r="D255"/>
  <c r="D260"/>
  <c r="E260" s="1"/>
  <c r="D259"/>
  <c r="E259" s="1"/>
  <c r="D258"/>
  <c r="E258" s="1"/>
  <c r="D257"/>
  <c r="E257" s="1"/>
  <c r="D256"/>
  <c r="E256" s="1"/>
  <c r="C262"/>
  <c r="B262"/>
  <c r="D262" s="1"/>
  <c r="E216"/>
  <c r="D224"/>
  <c r="D223"/>
  <c r="D222"/>
  <c r="E222" s="1"/>
  <c r="D221"/>
  <c r="E221" s="1"/>
  <c r="D220"/>
  <c r="E220" s="1"/>
  <c r="C226"/>
  <c r="B226"/>
  <c r="D226" s="1"/>
  <c r="D219"/>
  <c r="L182"/>
  <c r="M182" s="1"/>
  <c r="L181"/>
  <c r="M181" s="1"/>
  <c r="L180"/>
  <c r="M180" s="1"/>
  <c r="L179"/>
  <c r="M179" s="1"/>
  <c r="L178"/>
  <c r="M178" s="1"/>
  <c r="L177"/>
  <c r="K184"/>
  <c r="J184"/>
  <c r="E182"/>
  <c r="F182" s="1"/>
  <c r="E181"/>
  <c r="F181" s="1"/>
  <c r="E180"/>
  <c r="F180" s="1"/>
  <c r="E179"/>
  <c r="F179" s="1"/>
  <c r="E178"/>
  <c r="E177"/>
  <c r="D184"/>
  <c r="C184"/>
  <c r="B92"/>
  <c r="C92"/>
  <c r="D90"/>
  <c r="E90" s="1"/>
  <c r="D89"/>
  <c r="E89" s="1"/>
  <c r="D88"/>
  <c r="E88" s="1"/>
  <c r="D87"/>
  <c r="E87" s="1"/>
  <c r="D86"/>
  <c r="E86" s="1"/>
  <c r="D85"/>
  <c r="G146" i="2" l="1"/>
  <c r="G147"/>
  <c r="G150"/>
  <c r="G149"/>
  <c r="G148"/>
  <c r="M154"/>
  <c r="L153"/>
  <c r="E153"/>
  <c r="F154"/>
  <c r="M155"/>
  <c r="M153"/>
  <c r="F153"/>
  <c r="F155"/>
  <c r="M74"/>
  <c r="J44"/>
  <c r="N44" s="1"/>
  <c r="F28"/>
  <c r="M36"/>
  <c r="M35"/>
  <c r="M34"/>
  <c r="M33"/>
  <c r="E33"/>
  <c r="L32"/>
  <c r="L33"/>
  <c r="L36"/>
  <c r="L35"/>
  <c r="E35"/>
  <c r="E32"/>
  <c r="D36"/>
  <c r="D35"/>
  <c r="D34"/>
  <c r="D33"/>
  <c r="E36"/>
  <c r="F114"/>
  <c r="F115"/>
  <c r="G106"/>
  <c r="G111"/>
  <c r="G110"/>
  <c r="G109"/>
  <c r="G108"/>
  <c r="G107"/>
  <c r="L113"/>
  <c r="F113"/>
  <c r="E113"/>
  <c r="M107"/>
  <c r="M113" s="1"/>
  <c r="F115" i="1"/>
  <c r="F114"/>
  <c r="E114"/>
  <c r="M115"/>
  <c r="M114"/>
  <c r="L114"/>
  <c r="M116"/>
  <c r="F116"/>
  <c r="E263"/>
  <c r="E262"/>
  <c r="E264"/>
  <c r="E224"/>
  <c r="E223"/>
  <c r="M185"/>
  <c r="M184"/>
  <c r="L184"/>
  <c r="M186"/>
  <c r="E184"/>
  <c r="F178"/>
  <c r="F184" s="1"/>
  <c r="E94"/>
  <c r="E93"/>
  <c r="E92"/>
  <c r="D92"/>
  <c r="J45" i="2" l="1"/>
  <c r="L40"/>
  <c r="G45"/>
  <c r="F29" s="1"/>
  <c r="F31" s="1"/>
  <c r="N45"/>
  <c r="G29" s="1"/>
  <c r="G28"/>
  <c r="M40"/>
  <c r="E40"/>
  <c r="D40"/>
  <c r="M115"/>
  <c r="M114"/>
  <c r="E226" i="1"/>
  <c r="E228"/>
  <c r="E227"/>
  <c r="F186"/>
  <c r="F185"/>
  <c r="F32" i="2" l="1"/>
  <c r="F36"/>
  <c r="F35"/>
  <c r="F34"/>
  <c r="F33"/>
  <c r="G33"/>
  <c r="G34"/>
  <c r="G32"/>
  <c r="G35"/>
  <c r="G31"/>
  <c r="G36"/>
  <c r="E42"/>
</calcChain>
</file>

<file path=xl/sharedStrings.xml><?xml version="1.0" encoding="utf-8"?>
<sst xmlns="http://schemas.openxmlformats.org/spreadsheetml/2006/main" count="384" uniqueCount="267">
  <si>
    <t>HET BEPALEN VAN HET OPTIMALE THEORETISCH VERBAND</t>
  </si>
  <si>
    <t>DOOR DE MEETPUNTEN EEN TRENDLIJN TEKENEN EN IN DE GRAFIEK OOK DE FORMULE DAARVOOR WEERGEVEN</t>
  </si>
  <si>
    <t>EEN DERGELIJKE TRENDLIJN VOLDOET ECHTER VAAK NIET AAN DE THEORETISCHE FORMULE DIE VAN TOEPASSING IS</t>
  </si>
  <si>
    <t>ZO GAAT DE TRENDLIJN BIJVOORBEELD NIET DOOR NUL, TERWIJL DAT VOLGENS DE THEORIE WEL ZOU MOETEN</t>
  </si>
  <si>
    <t>FUNCTIES, PARAMETERS EN VARIABELEN</t>
  </si>
  <si>
    <t>DE FUNCTIE VAN EEN RECHTE LIJN IS: Y = aX + b  OOK WEL GESCHREVEN ALS Y(X) = aX + b</t>
  </si>
  <si>
    <t xml:space="preserve">HIERIN IS Y(X) DE AFHANKELIJKE VARIABELE, X DE ONAFHANKELIJKE VARIABELEN EN ZIJN a EN b PARAMETERS VAN DE FUNCTIE </t>
  </si>
  <si>
    <r>
      <t>ANDERE FUNCTIES ZIJN B.V. Y = aX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+ bX+ c  , Y = a X</t>
    </r>
    <r>
      <rPr>
        <b/>
        <vertAlign val="superscript"/>
        <sz val="11"/>
        <color theme="1"/>
        <rFont val="Calibri"/>
        <family val="2"/>
        <scheme val="minor"/>
      </rPr>
      <t>0,3</t>
    </r>
    <r>
      <rPr>
        <b/>
        <sz val="11"/>
        <color theme="1"/>
        <rFont val="Calibri"/>
        <family val="2"/>
        <scheme val="minor"/>
      </rPr>
      <t xml:space="preserve"> + b  EN Y = a e</t>
    </r>
    <r>
      <rPr>
        <b/>
        <vertAlign val="superscript"/>
        <sz val="11"/>
        <color theme="1"/>
        <rFont val="Calibri"/>
        <family val="2"/>
        <scheme val="minor"/>
      </rPr>
      <t>-pX</t>
    </r>
  </si>
  <si>
    <t>X</t>
  </si>
  <si>
    <t>Y</t>
  </si>
  <si>
    <t>IN DEZE FILE WORDT EEN ANDERE EENVOUDIGE METHODE UITGELEGD WAARMEE THEORETISCHE VERBANDEN WEL NAUWKEURIG KUNNEN WORDEN BEPAALD</t>
  </si>
  <si>
    <t>X HOEFT NIET PERSE OPLOPEND TE ZIJN</t>
  </si>
  <si>
    <t>GRAFIEK MAKEN:</t>
  </si>
  <si>
    <t>SELECTEER GEHELE TABEL INCLUSIEF X EN Y</t>
  </si>
  <si>
    <t>KLIK OP EEN MEETPUNT, KIES TRENDLIJN TOEVOEGEN</t>
  </si>
  <si>
    <t>VINK AAN VERGELIJKING TOEVOEGEN</t>
  </si>
  <si>
    <t>IN DE GRAFIEK GEEFT VOOR DE DUIDELIJKHEID DE STIPPELIJN HET VERLOOP AAN TUSSEN DE MEETPUNTEN</t>
  </si>
  <si>
    <t xml:space="preserve">INVOEGEN, KIES SPREIDING, KIES PUNTEN LINKSBOVEN </t>
  </si>
  <si>
    <t>DAARVOOR IS HET HANDIG ALS IN DE TABEL X WEL OPLOPEND IS</t>
  </si>
  <si>
    <t>TRENDLIJNEN</t>
  </si>
  <si>
    <t>DE RECHTE TRENDLIJN WORDT OOK WEL LINEAIRE REGRESSIELIJN GENOEMD</t>
  </si>
  <si>
    <t>DE PARAMETERS a EN b WORDEN STATISTISCH ZO BEPAALD DAT DE VERTICALE SPREIDING VAN ALLE MEETPUNTEN T.O.V. DIE LIJN MINIMAAL IS</t>
  </si>
  <si>
    <t>OOK BIJ EEN POLYNOOM WORDT DE TOTALE AFWIJKING GEMINIMALISEERD</t>
  </si>
  <si>
    <t>ALS BIJ DE POLYNOOM NIET 2 MAAR EEN HOGER GETAL WORDT GEKOZEN LOOPT DE TRENDLIJN BETER DOOR DE MEETWAARDEN</t>
  </si>
  <si>
    <t>DIT BETEKENT BESLIST NIET DAT DE LANGERE FORMULES DAN BETER IS</t>
  </si>
  <si>
    <t>JE BEREKENT MET DE THEORETISCHE FORMULE WAARDEN YT(X)</t>
  </si>
  <si>
    <t>Y(X)</t>
  </si>
  <si>
    <t>KLIK OP DE CELLEN VOOR DE FORMULES</t>
  </si>
  <si>
    <t>VERVOLGENS BEPAAL JE a  MET DE EXCEL OPLOSSER VIA GEGEVENS  OPLOSSER</t>
  </si>
  <si>
    <t>YT(X)</t>
  </si>
  <si>
    <t>YT(X)-Y</t>
  </si>
  <si>
    <t>JE BEREKENT VOOR DE MEETWAARDEN DE VERSCHILLEN TUSSEN YT(X) EN Y(X)</t>
  </si>
  <si>
    <t>BIJ MEETGEGEGEVENS KUN JE EERST IN EXCEL EEN TABEL MAKEN EN VERVOLGENS EEN GRAFIEK MAKEN</t>
  </si>
  <si>
    <t>GEMIDDELDE</t>
  </si>
  <si>
    <t xml:space="preserve">KIES LINEAIR </t>
  </si>
  <si>
    <t>IN JE VERSLAG MOET DEZE WORDEN WEGLATEN EN MOGEN ALLEEN DE MEETWAARDEN WORDEN WEERGEGEVEN</t>
  </si>
  <si>
    <t>DE TRENDLIJN EN FORMULE WORDEN AUTOMATISCH DOOR EXCEL BEREKENT</t>
  </si>
  <si>
    <t>DE SPREIDING VAN DE MEETPUNTEN T.O.V. DE TRENDLIJN IS IN VERTICALE RICHTING GEMINIMALISEERD</t>
  </si>
  <si>
    <t>TABEL, GRAFIEK EN TRENDLIJN</t>
  </si>
  <si>
    <t xml:space="preserve">a= </t>
  </si>
  <si>
    <t>b =</t>
  </si>
  <si>
    <t xml:space="preserve">JE MAAKT VOOR ELKE PARAMETER EEN CEL </t>
  </si>
  <si>
    <t>MET DE WILLEKEURIG GEKOZEN a = 1 EN b = 1 WIJKEN DEZE AF VAN Y(X)</t>
  </si>
  <si>
    <t>HIERBIJ WORDT GEBRUIIK GEMAAKT VAN DE OPLOSSER IN EXCEL</t>
  </si>
  <si>
    <t>STDEVP</t>
  </si>
  <si>
    <t xml:space="preserve">HET </t>
  </si>
  <si>
    <t>DOOR DE PARAMETERS a EN b TE VARIEREN</t>
  </si>
  <si>
    <t>HET GEMIDDELDE VAN Y(X) EN (YT(X) GELIJK ZIJN</t>
  </si>
  <si>
    <t xml:space="preserve">DIT GEEFT DEZELFDE WAARDEN ALS BIJ DE </t>
  </si>
  <si>
    <t>LINKER TRENDLIJN</t>
  </si>
  <si>
    <t>GEM</t>
  </si>
  <si>
    <t xml:space="preserve">ONDER DE EXTRA VOORWAARDE DAT </t>
  </si>
  <si>
    <t xml:space="preserve">JE BEREKENT VOOR MET  FORMULES  STATISTISCH </t>
  </si>
  <si>
    <r>
      <t xml:space="preserve">   (SOMPRODUCT/N)</t>
    </r>
    <r>
      <rPr>
        <b/>
        <vertAlign val="superscript"/>
        <sz val="11"/>
        <color theme="1"/>
        <rFont val="Calibri"/>
        <family val="2"/>
        <scheme val="minor"/>
      </rPr>
      <t>0,5</t>
    </r>
  </si>
  <si>
    <t>STDEVP = STANDAARDEVIATIE VAN DE GEHELE POPULATIE T.O.V. GEMIDDELDE VAN VERSCHIL</t>
  </si>
  <si>
    <t>DE STANDAARDEVIATIE STDEVP WORDT GEMINIMALISEERD</t>
  </si>
  <si>
    <t>WORDT NU GEMINIMALISEERD</t>
  </si>
  <si>
    <t xml:space="preserve">ALS DE LIJN DOOR (0,0) MOET GAAN </t>
  </si>
  <si>
    <t>VERANDEREN WE b IN b = 0</t>
  </si>
  <si>
    <t>EN VARIEREN ALLEEN a</t>
  </si>
  <si>
    <t xml:space="preserve">NU WORDT NIET STDEVP GEBRUIKT MAAR </t>
  </si>
  <si>
    <t>DIT GEEFT DEZELFDE WAARDE ALS DE RECHTER TRENDLIJN</t>
  </si>
  <si>
    <t>DE METHODE MAAKT GEBRUIK VAN WISKUNDIGE EN STATISISCHE FORMULES IN EXCEL</t>
  </si>
  <si>
    <t>ONDERLIGGENDE BEREKENINGSMETHODE</t>
  </si>
  <si>
    <t>ZO NIET, DAN MOET GEBRUIK WORDEN GEMAAKT VAN SOMPRODUCT</t>
  </si>
  <si>
    <t xml:space="preserve">   EN GROTER DAN </t>
  </si>
  <si>
    <t>AANVANKELIJK HEB IK BEWEERD DAT "SNIJPUNT MET Y-AS" INSTELLEN  FOUTIEVE ANTWOORDEN GAF EN NIET GEBRUIKT MOEST WORDEN</t>
  </si>
  <si>
    <t>MET HET BOVENSTAANDE IS IS DUIDELIJK GEWORDEN DAT HET WEL CORRECT IS EN WAT HET RESULTAAT VAN DE RECHTSE TRENDLIJN BETEKENT</t>
  </si>
  <si>
    <t>DE LINKER TRENDLIJN GAAT DOOR HET GEMIDDELDEN VAN DE MEETPUNTEN</t>
  </si>
  <si>
    <r>
      <t>DE RICHTINGCOEFFICIENT VOOR DE GEMIDDELDEN IS Y</t>
    </r>
    <r>
      <rPr>
        <b/>
        <vertAlign val="subscript"/>
        <sz val="11"/>
        <color theme="1"/>
        <rFont val="Calibri"/>
        <family val="2"/>
        <scheme val="minor"/>
      </rPr>
      <t>GEM</t>
    </r>
    <r>
      <rPr>
        <b/>
        <sz val="11"/>
        <color theme="1"/>
        <rFont val="Calibri"/>
        <family val="2"/>
        <scheme val="minor"/>
      </rPr>
      <t>/X</t>
    </r>
    <r>
      <rPr>
        <b/>
        <vertAlign val="subscript"/>
        <sz val="11"/>
        <color theme="1"/>
        <rFont val="Calibri"/>
        <family val="2"/>
        <scheme val="minor"/>
      </rPr>
      <t>GEM</t>
    </r>
    <r>
      <rPr>
        <b/>
        <sz val="11"/>
        <color theme="1"/>
        <rFont val="Calibri"/>
        <family val="2"/>
        <scheme val="minor"/>
      </rPr>
      <t xml:space="preserve"> = 52,8/6,6 = 8</t>
    </r>
  </si>
  <si>
    <t>I.P.V. CEL E76 MAG DUS OOK CEL E77 WORDEN GEBRUIKT</t>
  </si>
  <si>
    <t xml:space="preserve">OM AAN TE TONEN HOE EXCEL DE TRENDLIJN PRECIES BEREKENT </t>
  </si>
  <si>
    <t>VERONDERSTELLEN WE EERST EEN LINEAIR THEORETISCH VERBAND YT(X) = aX + b</t>
  </si>
  <si>
    <t>STDEVSP = STANDDAARDDEVIATIE VAN DE VERSCHILLEN, MET N = AANTAL MEETPUNTEN</t>
  </si>
  <si>
    <t>STDEVP IS EEN STATISTISCHE FUNCTIE IN EXCEL DIE DE STANDAARDDEVIATIE BEREKENT T.O.V. HET GEMIDDELDE VAN HET VERSCHIL VAN DE POPULATIE</t>
  </si>
  <si>
    <t>STDEVSP IS GEEN EXCEL FUNCTIE, MAAR EEN FORMULE VOOR HET BEREKENEN VAN DE STANDAARDDEVIATIE T.O.V. DE WAARDE NUL</t>
  </si>
  <si>
    <t>DE RECHTER TRENDLIJN GAAT DUS NIET DOOR DE GEMIDDELDEN VAN DE MEETWAARDEN</t>
  </si>
  <si>
    <t>HET BESTE IS OM ALTIJD GEBRUIK TE MAKEN VAN STDEVSP</t>
  </si>
  <si>
    <t>POLYNOOM VAN 2e ORDE</t>
  </si>
  <si>
    <r>
      <t xml:space="preserve"> = 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MACHTSFUNCTIE = KWADRATISCHE FUNCTIE</t>
    </r>
  </si>
  <si>
    <t>c =</t>
  </si>
  <si>
    <t xml:space="preserve">   TRENDLIJN RECHTS</t>
  </si>
  <si>
    <t xml:space="preserve">   ZELFDE ALS BIJ</t>
  </si>
  <si>
    <t xml:space="preserve">   TRENDLIJN LINKS</t>
  </si>
  <si>
    <t>ZIJN</t>
  </si>
  <si>
    <t>GELIJK</t>
  </si>
  <si>
    <t>NIET</t>
  </si>
  <si>
    <r>
      <t>DE MEETPUNTEN HEBBEN FEITELIJK BETREKKING OP EEN EENPARIG VERSNELDE BEWEGING MET THEORETISCH VERBANS YT(X) = 1/2 a X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</si>
  <si>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JE KUNT DE OPTIMALE WAARDE VAN a ECHTER EENVOUDIG ALS VOLGT BEPALEN</t>
  </si>
  <si>
    <t xml:space="preserve"> * 2 = VERSNELLING =</t>
  </si>
  <si>
    <t xml:space="preserve">DE RODE LIJN IS HET OPTIMALE THEORETISCH YT(X) </t>
  </si>
  <si>
    <t xml:space="preserve">DEZE VOLDOET AAN DE THEORIE VOOR EEN EVB EN  </t>
  </si>
  <si>
    <t>IN JE VERSLAG MOET DE BLAUWE STIPPELIJN WORDEN WEGGELATEN</t>
  </si>
  <si>
    <t>EN OOK NIET AAN DE VERDER TE STELLEN RANDVOORWAARDEN</t>
  </si>
  <si>
    <t>DE TRENDLIJNEN IN EXCEL VOLDOEN VEELAL NIET AAN DE EISEN DIE GELDEN VOOR HET THEORETISCH VERBAND</t>
  </si>
  <si>
    <t>HET OPTIMALE THEORETISCH VERBAND KAN ECHTER EENVOUDIG WORDEN BEPAALD ALS BIJ HET VOLGENDE VOORBEELD</t>
  </si>
  <si>
    <t>EXCEL KAN EEN DERGELIJKE TRENDLIJN NIET AUTOMATISCH BEREKENEN EN WEERGEVEN</t>
  </si>
  <si>
    <r>
      <rPr>
        <b/>
        <u/>
        <sz val="11"/>
        <color theme="1"/>
        <rFont val="Calibri"/>
        <family val="2"/>
        <scheme val="minor"/>
      </rPr>
      <t>OTV-METHODE</t>
    </r>
    <r>
      <rPr>
        <b/>
        <sz val="11"/>
        <color theme="1"/>
        <rFont val="Calibri"/>
        <family val="2"/>
        <scheme val="minor"/>
      </rPr>
      <t xml:space="preserve">     = OPTIMAAL THEORETISCH VERBAND METHODE = OPLOSSER THEORETISCH VERBAND METHODE</t>
    </r>
  </si>
  <si>
    <t>AAN DE RANDVOORWAARDE DAT DEZE DOOR NUL MOEST GAAN</t>
  </si>
  <si>
    <t>(DIT HAD OOK EEN ANDERE WAARDE KUNNEN ZIJN)</t>
  </si>
  <si>
    <t>ALGEMEEN TOEPASBAAR</t>
  </si>
  <si>
    <t>DEZE OTV-METHODE IS ALGEMEEN TOEPASBAAR OP ALLERLEI VERSCHILLENDE FUNCTIES</t>
  </si>
  <si>
    <r>
      <t>INDIEN BIJVOORBEELD VOOR DE MEETWAARDEN EEN THEORETISCH VERBAND (YT(X) = a*b</t>
    </r>
    <r>
      <rPr>
        <b/>
        <vertAlign val="superscript"/>
        <sz val="11"/>
        <color theme="1"/>
        <rFont val="Calibri"/>
        <family val="2"/>
        <scheme val="minor"/>
      </rPr>
      <t>cX</t>
    </r>
    <r>
      <rPr>
        <b/>
        <sz val="11"/>
        <color theme="1"/>
        <rFont val="Calibri"/>
        <family val="2"/>
        <scheme val="minor"/>
      </rPr>
      <t xml:space="preserve"> + d ZOU GELDEN RESULTEERT DIT IN</t>
    </r>
  </si>
  <si>
    <t>d =</t>
  </si>
  <si>
    <t>a =</t>
  </si>
  <si>
    <t xml:space="preserve">  a+d =</t>
  </si>
  <si>
    <t>JE MOET OP BASIS VAN DE THEORIE EN RANDVOORWAARDEN</t>
  </si>
  <si>
    <t>DE JUISTE FORMULE EN PARAMETERS BEPALEN</t>
  </si>
  <si>
    <t>DE OTV=METHODE IS VERDER EENVOUDIG EN SNEL</t>
  </si>
  <si>
    <t>VEELAL KUNNEN DE STARTWAARDEN VRIJ WILLEKEURIG WORDEN GEKOZEN EN CONVERGEERT EXCEL DIRECT NAAR DE JUISTE OPLOSSING</t>
  </si>
  <si>
    <t>IN BIJZONDERE SITUATIES KAN HET ZIJN DAT EXCEL IN HET GEHEEL GEEN OPLOSSING KAN VINDEN</t>
  </si>
  <si>
    <t>KEUZE STARTWAARDEN</t>
  </si>
  <si>
    <t>DAN MOET JE HET VOLGENDE DOEN:</t>
  </si>
  <si>
    <t>1) SLA JE WERK OP</t>
  </si>
  <si>
    <t>2) KLIK OP HET LOGO LINKS BOVEN</t>
  </si>
  <si>
    <t>3) KIES INVOEGTOEPASSINGEN   BEHEREN    EXCEL INVOEGTOEPASSINGEN</t>
  </si>
  <si>
    <t>4) START   VINK AAN OPLOSSER   INVOEGTOEPASSING   OK</t>
  </si>
  <si>
    <t>5) CONTROLEER OF DE OPLOSSER NU ONDER GEGEVENS STAAT</t>
  </si>
  <si>
    <t>6) ZO NIET,  SLUIT EXCEL AF   REOPEN JE WERK   EN NU MOET ONDER GEGEVENS DE OPLOSSER STAAN</t>
  </si>
  <si>
    <t>OTV- METHODE     (DOOR MRM)</t>
  </si>
  <si>
    <t xml:space="preserve">JE HOEFT DE OTV-METHODE VERDER ALLEEN MAAR TOEPASSEN EN DE ACHTERGROND NIET ECHT TE BEGRIJPEN </t>
  </si>
  <si>
    <t>WEL MOET JE STEEDS ZELF HET THEORETISCH VERBAND EN DE RANDVOORWAARDEN BEPALEN EN BEOORDELEN OF HET EINDRESULTAAT GOED LIJKT</t>
  </si>
  <si>
    <t>ALS DE LIJN DOOR DE GEMIDDELDEN GAAT MAG GEBRUIK WORDEN GEMAAKT VAN STDEVP</t>
  </si>
  <si>
    <t xml:space="preserve">DE RODE LIJN IS HET OPTIMALE THEORETISCH VERBAND YT(X) </t>
  </si>
  <si>
    <t>HET KAN ZIJN DAT DOOR INVOEGEN VAN RIJEN DE FIGUREN VOOR DE OPLOSSER NIET LANGER VERWIJZEN NAAR DE JUISTE CELLEN</t>
  </si>
  <si>
    <t>LIJKT</t>
  </si>
  <si>
    <r>
      <t>m/s</t>
    </r>
    <r>
      <rPr>
        <b/>
        <vertAlign val="superscript"/>
        <sz val="11"/>
        <color rgb="FF7030A0"/>
        <rFont val="Calibri"/>
        <family val="2"/>
        <scheme val="minor"/>
      </rPr>
      <t>2</t>
    </r>
  </si>
  <si>
    <t>INDIEN BIJ DE GEKOZEN FUNCTIE MEERDERE OPLOSSINGEN MOGELIJKE ZIJN, MOETEN DE STARTWAARDEN STEEDS NABIJ EEN DEELOPLOSSING WORDEN GEKOZEN</t>
  </si>
  <si>
    <t>HET KAN ZIJN DAT JE DIT NA INLOGGEN STEEDS WEER OPNIEUW MOET DOEN</t>
  </si>
  <si>
    <t>DIT ILUSTREERD HOE EXCEL DE TRENDLIJNEN BEREKENT EN WAT HET AANVINKEN VAN "SNIJPUNT Y-AS INSTELLEN" BETEKENT</t>
  </si>
  <si>
    <t>DE TRENDLIJNEN GAAN NIET DOOR DE GEMIDDELDEN VAN X EN Y  EN STDEVP IS VEELAL ONGELIJK AAN STDEVSP</t>
  </si>
  <si>
    <r>
      <t>STDEV</t>
    </r>
    <r>
      <rPr>
        <b/>
        <sz val="11"/>
        <color rgb="FFFF0000"/>
        <rFont val="Calibri"/>
        <family val="2"/>
        <scheme val="minor"/>
      </rPr>
      <t>SP</t>
    </r>
    <r>
      <rPr>
        <b/>
        <sz val="11"/>
        <color theme="1"/>
        <rFont val="Calibri"/>
        <family val="2"/>
        <scheme val="minor"/>
      </rPr>
      <t xml:space="preserve"> = STANDAARDDDEVIATIE OP BASIS VAN DE FORMULE SOMPRODUCT = {</t>
    </r>
    <r>
      <rPr>
        <b/>
        <sz val="11"/>
        <color theme="1"/>
        <rFont val="Calibri"/>
        <family val="2"/>
      </rPr>
      <t>∑ (YT(Y)-Y(X))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/ N}</t>
    </r>
    <r>
      <rPr>
        <b/>
        <vertAlign val="superscript"/>
        <sz val="11"/>
        <color theme="1"/>
        <rFont val="Calibri"/>
        <family val="2"/>
      </rPr>
      <t xml:space="preserve"> 0,5</t>
    </r>
  </si>
  <si>
    <t>DEZ FILE VERONDERSTELD ENIGE KENNIS VAN HET WERKEN MET EXCEL EN VEREIST MOGELIJK ENIGE MONDELINGE UITLEG</t>
  </si>
  <si>
    <t>VOEG HET NULPUNT TOE AAN DE TABEL OM STRAKS DE FUNCTIE VANAF 0 TE KUNNEN TEKENEN</t>
  </si>
  <si>
    <r>
      <t>DE STDEV</t>
    </r>
    <r>
      <rPr>
        <b/>
        <sz val="11"/>
        <color rgb="FFFF0000"/>
        <rFont val="Calibri"/>
        <family val="2"/>
        <scheme val="minor"/>
      </rPr>
      <t>SP</t>
    </r>
    <r>
      <rPr>
        <b/>
        <sz val="11"/>
        <color theme="1"/>
        <rFont val="Calibri"/>
        <family val="2"/>
        <scheme val="minor"/>
      </rPr>
      <t xml:space="preserve"> = STANDAARDEVIATIE OP BASIS VAN SOMPRODUCT</t>
    </r>
  </si>
  <si>
    <t xml:space="preserve">   ZIJN NIET LANGER GELIJK</t>
  </si>
  <si>
    <t xml:space="preserve">HIER NOG </t>
  </si>
  <si>
    <t>EN KIEST DAARVOOR EEN WILLEKEURIGE STARTWAARDE B.V. a = 1 EN b = 1</t>
  </si>
  <si>
    <t>ZONDER SNIJPUNT MET Y-AS INSTELLEN</t>
  </si>
  <si>
    <t>MET SNIJPUNT MET Y-AS INSTELLEN = 0</t>
  </si>
  <si>
    <t xml:space="preserve">  TWEE</t>
  </si>
  <si>
    <t xml:space="preserve">  PARAMETERS</t>
  </si>
  <si>
    <r>
      <t xml:space="preserve">  </t>
    </r>
    <r>
      <rPr>
        <b/>
        <sz val="11"/>
        <color theme="1"/>
        <rFont val="Calibri"/>
        <family val="2"/>
      </rPr>
      <t>ÉÉN PARAMETER</t>
    </r>
  </si>
  <si>
    <t xml:space="preserve">  NUL VOORAF INGESTELD</t>
  </si>
  <si>
    <t>NU IS a =</t>
  </si>
  <si>
    <t>MET b = 0 VOORVERONDERSTELD</t>
  </si>
  <si>
    <t>NU IS STDEVP GELIJK AAN STDEVSP (OP BASIS VAN S0MPRODUCT)</t>
  </si>
  <si>
    <t>JE MOET WEL ZELF EEN SOMPRODUCT FORMULE MAKEN  (SOMPRODUCT STAAT ONDER FORMULES  WISKUNDE)</t>
  </si>
  <si>
    <t>X(Y)</t>
  </si>
  <si>
    <t>Y OP X</t>
  </si>
  <si>
    <t>X OP Y</t>
  </si>
  <si>
    <t>XT(Y)</t>
  </si>
  <si>
    <t>XT(X)-X</t>
  </si>
  <si>
    <t>INVERSE FUNCTIE:</t>
  </si>
  <si>
    <t>X = 0,080528*Y + 2,348107</t>
  </si>
  <si>
    <t>FUNCTIE</t>
  </si>
  <si>
    <t xml:space="preserve"> --&gt; - b/a =</t>
  </si>
  <si>
    <t xml:space="preserve">a1= </t>
  </si>
  <si>
    <t xml:space="preserve">a2= </t>
  </si>
  <si>
    <t>b1 =</t>
  </si>
  <si>
    <t>b2 =</t>
  </si>
  <si>
    <t xml:space="preserve">Y = 12,418 X - 29,1588   </t>
  </si>
  <si>
    <t>DE TWEE REGRESIELIJNEN SNIJDEN ELKAAR IN DE GEMIDDELDEN VAN DE MEETWAARDEN</t>
  </si>
  <si>
    <t>HOE DICHTER DE LIJNEN BIJ ELKAAR LIGGEN, HOE BETER DE LINEAIRE CORRELATIE</t>
  </si>
  <si>
    <t>LINEAIRE CORRELATIE</t>
  </si>
  <si>
    <t>DE LINEAIRE CORRELATIE GEEFT AAN IN WELKE MATE DE RELATIE TUSSEN X EN Y WORDT BESCHREVEN DOOR EEN LINEAIR VERBAND</t>
  </si>
  <si>
    <t>r LOOPT VAN 0 TOT 1</t>
  </si>
  <si>
    <t>HOE HOGER r HOE BETER DE LINEAIRE CORRELATIE</t>
  </si>
  <si>
    <t>IN VOORBEELD:</t>
  </si>
  <si>
    <t>EEN HOGE r WIL NOG NIET ZEGGEN DAT HET INDERDAAD EEN LINEAIRE RELATIE BETREFT</t>
  </si>
  <si>
    <t>IN WERKELIJKHEID EEN KWADRATISCH RELATIE</t>
  </si>
  <si>
    <t>BIJ EEN LAGE r KAN ER EEN ANDERE NIET LINEAIRE RELATIE BESTAAN</t>
  </si>
  <si>
    <t>LIJKT VRIJ LINEAIR</t>
  </si>
  <si>
    <t>LINEAIRE REGRESSIELIJNEN</t>
  </si>
  <si>
    <t>DE LINEAIRE REGRESSIELIJNEN ZIJN GEBASEERD OP STATISTISCHE WAARDEN VAN X EN Y</t>
  </si>
  <si>
    <r>
      <t>X - X</t>
    </r>
    <r>
      <rPr>
        <b/>
        <vertAlign val="subscript"/>
        <sz val="11"/>
        <color theme="1"/>
        <rFont val="Calibri"/>
        <family val="2"/>
        <scheme val="minor"/>
      </rPr>
      <t>GEM</t>
    </r>
  </si>
  <si>
    <r>
      <t>Y - Y</t>
    </r>
    <r>
      <rPr>
        <b/>
        <vertAlign val="subscript"/>
        <sz val="11"/>
        <color theme="1"/>
        <rFont val="Calibri"/>
        <family val="2"/>
        <scheme val="minor"/>
      </rPr>
      <t>GEM</t>
    </r>
  </si>
  <si>
    <t>Y-YGEM</t>
  </si>
  <si>
    <t>X-XGEM</t>
  </si>
  <si>
    <r>
      <t>X OP Y 2</t>
    </r>
    <r>
      <rPr>
        <b/>
        <u/>
        <vertAlign val="superscript"/>
        <sz val="11"/>
        <color theme="1"/>
        <rFont val="Calibri"/>
        <family val="2"/>
        <scheme val="minor"/>
      </rPr>
      <t>e</t>
    </r>
    <r>
      <rPr>
        <b/>
        <u/>
        <sz val="11"/>
        <color theme="1"/>
        <rFont val="Calibri"/>
        <family val="2"/>
        <scheme val="minor"/>
      </rPr>
      <t xml:space="preserve"> REGRESSIELIJN</t>
    </r>
  </si>
  <si>
    <t>a1 =</t>
  </si>
  <si>
    <t>a2 =</t>
  </si>
  <si>
    <t xml:space="preserve">SNIJPUNT </t>
  </si>
  <si>
    <t xml:space="preserve">b1 = </t>
  </si>
  <si>
    <t xml:space="preserve">b2 = </t>
  </si>
  <si>
    <t xml:space="preserve">  --&gt; INVERSE ai = 1/a2 =</t>
  </si>
  <si>
    <t xml:space="preserve">     bi =</t>
  </si>
  <si>
    <t>OF</t>
  </si>
  <si>
    <t xml:space="preserve">   WEERGEGEVEN OM LATER MEE TE VERGELIJKEN</t>
  </si>
  <si>
    <r>
      <t>RICHTINGSCOEFFICIENT  = STDEVP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/COVARIANTIE =</t>
    </r>
  </si>
  <si>
    <t xml:space="preserve">1e </t>
  </si>
  <si>
    <t>REGRESSIELIJNEN</t>
  </si>
  <si>
    <t>2e</t>
  </si>
  <si>
    <t>INVERSE FUNCTIE VAN X OP Y</t>
  </si>
  <si>
    <r>
      <t>Y OP X  1</t>
    </r>
    <r>
      <rPr>
        <b/>
        <u/>
        <vertAlign val="superscript"/>
        <sz val="11"/>
        <color theme="1"/>
        <rFont val="Calibri"/>
        <family val="2"/>
        <scheme val="minor"/>
      </rPr>
      <t>e</t>
    </r>
    <r>
      <rPr>
        <b/>
        <u/>
        <sz val="11"/>
        <color theme="1"/>
        <rFont val="Calibri"/>
        <family val="2"/>
        <scheme val="minor"/>
      </rPr>
      <t xml:space="preserve"> REGRESSIELIJN</t>
    </r>
  </si>
  <si>
    <t>1e REGRESSIELIJN</t>
  </si>
  <si>
    <t>2e REGRESSIELIJN</t>
  </si>
  <si>
    <t xml:space="preserve">LINEAIRE CORRELATIE r =   </t>
  </si>
  <si>
    <t>BIJNA 1</t>
  </si>
  <si>
    <t>DE 2e REGRESSIELIJN WORDT BEPAALD VIA DE</t>
  </si>
  <si>
    <t xml:space="preserve">  COVARIANTIE</t>
  </si>
  <si>
    <t xml:space="preserve">  CORRELATIE</t>
  </si>
  <si>
    <t>IN DE LINKER GRAFIEK IS DE INVERSE VAN DE TWEEDE REGRESSIELIJN WEERGEGEVEN ALS DE PAARSE LIJN</t>
  </si>
  <si>
    <t>DE TRENDLIJNEN KOMEN HIER OVEREEN MET DE LINEAIRE REGRESSIELIJNEN</t>
  </si>
  <si>
    <t>LINENAIRE REGRESSIELIJNEN MET OTV-METHODE</t>
  </si>
  <si>
    <r>
      <t>DE DEFINITIE VAN DE LINEAIRE CORRELATIE   r = (a1*a2)</t>
    </r>
    <r>
      <rPr>
        <b/>
        <vertAlign val="superscript"/>
        <sz val="11"/>
        <color theme="1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</si>
  <si>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DE OTV-METHODE </t>
    </r>
    <r>
      <rPr>
        <b/>
        <u/>
        <sz val="11"/>
        <color rgb="FFFF0000"/>
        <rFont val="Calibri"/>
        <family val="2"/>
        <scheme val="minor"/>
      </rPr>
      <t>MET YT(X) = a</t>
    </r>
    <r>
      <rPr>
        <b/>
        <u/>
        <vertAlign val="subscript"/>
        <sz val="11"/>
        <color rgb="FFFF0000"/>
        <rFont val="Calibri"/>
        <family val="2"/>
        <scheme val="minor"/>
      </rPr>
      <t>1</t>
    </r>
    <r>
      <rPr>
        <b/>
        <u/>
        <sz val="11"/>
        <color rgb="FFFF0000"/>
        <rFont val="Calibri"/>
        <family val="2"/>
        <scheme val="minor"/>
      </rPr>
      <t>X + b1 EN XT(Y) = a</t>
    </r>
    <r>
      <rPr>
        <b/>
        <u/>
        <vertAlign val="subscript"/>
        <sz val="11"/>
        <color rgb="FFFF0000"/>
        <rFont val="Calibri"/>
        <family val="2"/>
        <scheme val="minor"/>
      </rPr>
      <t>2</t>
    </r>
    <r>
      <rPr>
        <b/>
        <u/>
        <sz val="11"/>
        <color rgb="FFFF0000"/>
        <rFont val="Calibri"/>
        <family val="2"/>
        <scheme val="minor"/>
      </rPr>
      <t>Y +b</t>
    </r>
    <r>
      <rPr>
        <b/>
        <u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GEEFT EXACT DEZELFDE LINEAIRE REGRESSIELINEN EN CORRELATIE</t>
    </r>
  </si>
  <si>
    <t>STATISTISCHE KENMERKEN BIJ OTV-METHODE</t>
  </si>
  <si>
    <r>
      <t>2</t>
    </r>
    <r>
      <rPr>
        <b/>
        <vertAlign val="superscript"/>
        <sz val="11"/>
        <color rgb="FF7030A0"/>
        <rFont val="Calibri"/>
        <family val="2"/>
        <scheme val="minor"/>
      </rPr>
      <t>e</t>
    </r>
    <r>
      <rPr>
        <b/>
        <sz val="11"/>
        <color rgb="FF7030A0"/>
        <rFont val="Calibri"/>
        <family val="2"/>
        <scheme val="minor"/>
      </rPr>
      <t xml:space="preserve"> OTV-LIJN</t>
    </r>
  </si>
  <si>
    <t xml:space="preserve"> --&gt; 1/a2 =</t>
  </si>
  <si>
    <t xml:space="preserve">Y = 9,43 X </t>
  </si>
  <si>
    <t>X = 0,10674*Y</t>
  </si>
  <si>
    <r>
      <t>DE 1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RN 2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OTV-LIJN DOOR DE OORSPRONG WORDEN OP DEZELFDE WIJZE BEREKENT ALS BIJ DE LINEAIRE REGRESSIELIJNEN</t>
    </r>
  </si>
  <si>
    <t>OTV-LIJNEN DOOR DE OORSPRONG</t>
  </si>
  <si>
    <t xml:space="preserve">BIJ TRENDLIJNEN EN OTV-LIJNEN IN DE VORM VAN Y=aX+b KUNNEN  DE STANDAARD STATISTISCHE KENMERKEN WORDEN GEBRUIKT </t>
  </si>
  <si>
    <t>BIJ ALLE ANDERE OTV-LIJNEN NIET</t>
  </si>
  <si>
    <t>WEL KUNNEN ANALOOG DE VOLGENDE KENMERKEN WORDEN OVERWOGEN</t>
  </si>
  <si>
    <t>1) GEMIDDELDEN</t>
  </si>
  <si>
    <t>WORDEN GEBRUIKT</t>
  </si>
  <si>
    <r>
      <t>BIJ OTV-LIJNEN DOOR DE OORSPRONG KAN VOOR DE CORRELATIE r</t>
    </r>
    <r>
      <rPr>
        <b/>
        <vertAlign val="subscript"/>
        <sz val="11"/>
        <color theme="1"/>
        <rFont val="Calibri"/>
        <family val="2"/>
        <scheme val="minor"/>
      </rPr>
      <t>OTV</t>
    </r>
    <r>
      <rPr>
        <b/>
        <sz val="11"/>
        <color theme="1"/>
        <rFont val="Calibri"/>
        <family val="2"/>
        <scheme val="minor"/>
      </rPr>
      <t xml:space="preserve"> - (a1*a2)^0,5 = </t>
    </r>
  </si>
  <si>
    <t>POLAIRE REGRESSIELIJNEN</t>
  </si>
  <si>
    <t>BIJ EEN POLAIRE REGRESSIELIJN WORDT DE SPREIDING LOODRECHT OP DEZE LIJN GEMINIMALISEERD</t>
  </si>
  <si>
    <t>DEZE OTV-LIJNEN WORDEN GEDOMINEERD DOOR DE HET VERST VAN DE OORSPRONG GELEGEN WAARDEN</t>
  </si>
  <si>
    <t xml:space="preserve">ZE GAAN DOOR DE OORSPRONG MAAR NIET NIET DOOR DE GEMIDDELDEN VAN DE MEETWAARDEN </t>
  </si>
  <si>
    <t>DEZE OTV-LIJNEN DOOR DE OORSPRONG ZIJN GÉÉN LINEAIRE REGRESSIELIJNEN</t>
  </si>
  <si>
    <t>OOK EEN POLAIRE REGRESSIELIJN WORDT STERK GEDOMINEERD DOOR DE VERST VAN DE OORSPRONG GELEGEN WAARDEN</t>
  </si>
  <si>
    <t>QUANTUM STATISTIEK</t>
  </si>
  <si>
    <t>DEZE VERSCHAFT ZEER UITGEBREIDE AANVULLENDE ANALYSES, INCLUSIEF DIE VOOR POLAIRE REGRESSIELIJNEN EN TOESTANDEN</t>
  </si>
  <si>
    <t>DIT WERKBLAD GAAT TOON STAP VOOR STAP DE OVEREENKOMSTEN EN DE VERSCHILLEN TUSSEN</t>
  </si>
  <si>
    <t>2) LINEAIRE REGRESSIELIJNEN</t>
  </si>
  <si>
    <t>3) OTV LIJNEN IN DE VORM Y = aX + b</t>
  </si>
  <si>
    <t>4) OTV -LIJNEN IN DE VORM Y = aX</t>
  </si>
  <si>
    <t>DE OTV-LIJNEN ZIJN IN PRINCIPE GEEN LINEAIRE REGRESSIELIJNEN, MAAR KUNNEN DIT SOMS WEL ZIJN</t>
  </si>
  <si>
    <t>HET KAN ZIJN DAT BIJ EEN LINEAIRE REGRESSIELIJN b GELIJK IS AAN NUL</t>
  </si>
  <si>
    <t>DEZE OTV-LIJNEN ZIJN TEVENS LINEAIRE REGRESSIELIJNEN, OOK ALS b = 0 BLIJKT TE ZIJN</t>
  </si>
  <si>
    <t>2) RANGE = MAX(Y) - MIN(Y)</t>
  </si>
  <si>
    <t>3) STADEVSP</t>
  </si>
  <si>
    <t>4) RELATIEF T.O.V. GEMIDDELDE = STDEVSP/GEMIDDELDE</t>
  </si>
  <si>
    <t>5) RELATIEF T.O.V. VAN RANGE  = STDEVSP/((MAX(Y) - MIN(Y))</t>
  </si>
  <si>
    <t xml:space="preserve">VERGELIJK TRENDLIJNEN, LINEAIRE REGRESSIELIJNEN EN LINEAIRE OTV-LIJNEN </t>
  </si>
  <si>
    <t>5) STATISTISCHE KENMERKEN</t>
  </si>
  <si>
    <t>DEZE ZOU MOETEN STAAN ONDER DE TAB GEGEVENS, MAAR VAAK IS DEZE NOG NIET (OF NIET MEER)  GEINSTALLEERD</t>
  </si>
  <si>
    <t>OVEREENKOMST EN VERSCHILLEN</t>
  </si>
  <si>
    <t>IN WERKBLAD VERGELIJK WORDT AANGETOOND DAT DE VOLGENDE LIJNEN MET DE VORM Y=aX+b IDENTIEK ZIJN</t>
  </si>
  <si>
    <t>1) LINEAIRE TRENDLIJN IN EXCEL</t>
  </si>
  <si>
    <t>2) LINEAIRE REGRESSIELIJN</t>
  </si>
  <si>
    <t>3) OTV-LIJN</t>
  </si>
  <si>
    <t>DE EXCEL TRENDLIJN MET "SNIJPUNT MET Y-AS INSTELLEN" = 0 IS IDENTIEK AAN DE OTV LIJN Y=aX</t>
  </si>
  <si>
    <t>AL DEZE LIJNEN GAAN DOOR DE GEMIDDELDEN VAN DE WAARDEN</t>
  </si>
  <si>
    <t>DEZE TRENDLIJN IS GEEN KLASSIEKE LINEAIRE REGRESSIELIJN EN GAAN NIET DOOR HET GEMIDDELDEN VAN DE WAARDEN</t>
  </si>
  <si>
    <t>HIERVOOR KUNNEN DE STANDAARD STATISTISCHE FORMULES EN KENMERKEN VOOR WORDEN GEBRUIKT</t>
  </si>
  <si>
    <t>VOOR ALLE NAGENOEG ALLE OTV-LIJNEN MOET DESTATISTISCHE KENMERKEN VOOR OTV LIJNEN WORDEN GEBRUIKT</t>
  </si>
  <si>
    <t>WEL GOED, MAAR ANDERS</t>
  </si>
  <si>
    <t>DE ZOEKTOCHT NAAR EEN VERKLARING HIERVOOR HEEFT WEL DEZE NUTTIGE EN ALGEMEEN TOEPASBARE OTV-METHODE OPGELEVERD</t>
  </si>
  <si>
    <t>EERDER HEB IK BEWEERD DAT "SNIJPUNT MET Y-AS INSTELLEN" VERKEERDE RESULTATEN GEEFT EN NIET AANGEVINKT MOET WORDEN</t>
  </si>
  <si>
    <t>NU IS DUIDELIJK GEWORDEN DAT DIT NIET FOUT IS, MAAR DAT DIT GEEN LINEAIRE REGRESSIELIJN OPLEVERT DIE DOOR DE GEMIDDELDEN GAAT</t>
  </si>
  <si>
    <t xml:space="preserve">IK ZAL MICROSOFT INFORMEREN OVER DE MOGELIJKHEID OM DE STDEVSP FORMULE EN DE OTV-METHODE IN EXCEL TE INTEGREREN </t>
  </si>
  <si>
    <t>MATRICES EN POLYNOMEN</t>
  </si>
  <si>
    <t>1) DE TRENDLIJNEN IN EXCEL</t>
  </si>
  <si>
    <t>ONDER QUANTUM MECHANICA STAAT ONDER QUANTUM STATISTIEK EEN LINK REGRESSIE EN CORRELATIE</t>
  </si>
  <si>
    <t>DE LINK "FOUTENLEER EN MEER" LAAT ZIEN HOE JE LINEAIRE REGRESSIE LIJNEN EN POLYNOMEN KUNT BEREKENEN OP BASIS VAN MATRIX REKENEN</t>
  </si>
  <si>
    <t>MEETGEGEVENS UIT COACH KUNNEN WORDEN OPGESLAGEN IN HET JUISTE FILEFORMAT EN DEZE KUNNEN VERVOLGENS WORDEN GEOPEND IN EXCEL</t>
  </si>
  <si>
    <t>OVERBRENGEN MEETGEGEVENS COACH NAAR EXCEL</t>
  </si>
  <si>
    <t>DAARNA KAN HIEROP IN EXCEL DE OTV-METHODE WORDEN TOEGEPAST</t>
  </si>
  <si>
    <r>
      <t>HET IS FEITELIJK NIET NODIG OM ECHT (SOMPRODUCT/N)</t>
    </r>
    <r>
      <rPr>
        <b/>
        <vertAlign val="superscript"/>
        <sz val="11"/>
        <color theme="1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 TE GEBRUIKEN</t>
    </r>
  </si>
  <si>
    <t>VEREENVOUDIGEN TOT SOMPRODUCT</t>
  </si>
  <si>
    <t>DEZELFDE OPLOSSING WORDT OOK VERKREGEN MET ALLEEN SOMPRODUCT VAN DE VERSCHILLEN</t>
  </si>
</sst>
</file>

<file path=xl/styles.xml><?xml version="1.0" encoding="utf-8"?>
<styleSheet xmlns="http://schemas.openxmlformats.org/spreadsheetml/2006/main">
  <numFmts count="1">
    <numFmt numFmtId="164" formatCode="0.0000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vertAlign val="superscript"/>
      <sz val="11"/>
      <color rgb="FF7030A0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vertAlign val="subscript"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layout/>
    </c:title>
    <c:plotArea>
      <c:layout>
        <c:manualLayout>
          <c:layoutTarget val="inner"/>
          <c:xMode val="edge"/>
          <c:yMode val="edge"/>
          <c:x val="8.6071741032370933E-2"/>
          <c:y val="0.16423715478188194"/>
          <c:w val="0.72981014873140848"/>
          <c:h val="0.79242748344981473"/>
        </c:manualLayout>
      </c:layout>
      <c:scatterChart>
        <c:scatterStyle val="smoothMarker"/>
        <c:ser>
          <c:idx val="0"/>
          <c:order val="0"/>
          <c:tx>
            <c:strRef>
              <c:f>'OTV-METHODE'!$C$44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7"/>
          </c:marker>
          <c:trendline>
            <c:trendlineType val="linear"/>
          </c:trendline>
          <c:trendline>
            <c:trendlineType val="linear"/>
            <c:dispEq val="1"/>
            <c:trendlineLbl>
              <c:layout>
                <c:manualLayout>
                  <c:x val="0.25391054243219574"/>
                  <c:y val="1.062223779404624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aseline="0"/>
                      <a:t>y </a:t>
                    </a:r>
                    <a:r>
                      <a:rPr lang="en-US" baseline="0">
                        <a:solidFill>
                          <a:schemeClr val="tx1"/>
                        </a:solidFill>
                      </a:rPr>
                      <a:t>=</a:t>
                    </a:r>
                    <a:r>
                      <a:rPr lang="en-US" baseline="0">
                        <a:solidFill>
                          <a:srgbClr val="FF0000"/>
                        </a:solidFill>
                      </a:rPr>
                      <a:t> 11,361 </a:t>
                    </a:r>
                    <a:r>
                      <a:rPr lang="en-US" baseline="0"/>
                      <a:t>x </a:t>
                    </a:r>
                    <a:r>
                      <a:rPr lang="en-US" baseline="0">
                        <a:solidFill>
                          <a:srgbClr val="FF0000"/>
                        </a:solidFill>
                      </a:rPr>
                      <a:t>- 22,18</a:t>
                    </a:r>
                    <a:endParaRPr lang="en-US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'OTV-METHODE'!$B$45:$B$49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</c:numCache>
            </c:numRef>
          </c:xVal>
          <c:yVal>
            <c:numRef>
              <c:f>'OTV-METHODE'!$C$45:$C$49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55</c:v>
                </c:pt>
                <c:pt idx="3">
                  <c:v>65</c:v>
                </c:pt>
                <c:pt idx="4">
                  <c:v>130</c:v>
                </c:pt>
              </c:numCache>
            </c:numRef>
          </c:yVal>
          <c:smooth val="1"/>
        </c:ser>
        <c:axId val="75849088"/>
        <c:axId val="75879552"/>
      </c:scatterChart>
      <c:valAx>
        <c:axId val="75849088"/>
        <c:scaling>
          <c:orientation val="minMax"/>
          <c:max val="14"/>
          <c:min val="0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75879552"/>
        <c:crosses val="autoZero"/>
        <c:crossBetween val="midCat"/>
        <c:majorUnit val="2"/>
      </c:valAx>
      <c:valAx>
        <c:axId val="758795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75849088"/>
        <c:crosses val="autoZero"/>
        <c:crossBetween val="midCat"/>
      </c:valAx>
    </c:plotArea>
    <c:legend>
      <c:legendPos val="r"/>
      <c:legendEntry>
        <c:idx val="2"/>
        <c:delete val="1"/>
      </c:legendEntry>
      <c:layout/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autoTitleDeleted val="1"/>
    <c:plotArea>
      <c:layout>
        <c:manualLayout>
          <c:layoutTarget val="inner"/>
          <c:xMode val="edge"/>
          <c:yMode val="edge"/>
          <c:x val="8.6071741032370933E-2"/>
          <c:y val="5.1400554097404488E-2"/>
          <c:w val="0.8831852580927384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VERGELIJK!$K$30</c:f>
              <c:strCache>
                <c:ptCount val="1"/>
                <c:pt idx="0">
                  <c:v>X(Y)</c:v>
                </c:pt>
              </c:strCache>
            </c:strRef>
          </c:tx>
          <c:spPr>
            <a:ln w="19050">
              <a:prstDash val="dash"/>
            </a:ln>
          </c:spPr>
          <c:trendline>
            <c:trendlineType val="linear"/>
            <c:dispEq val="1"/>
            <c:trendlineLbl>
              <c:layout>
                <c:manualLayout>
                  <c:x val="-0.26249168853893229"/>
                  <c:y val="0.6085885097696112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nl-NL"/>
                </a:p>
              </c:txPr>
            </c:trendlineLbl>
          </c:trendline>
          <c:xVal>
            <c:numRef>
              <c:f>VERGELIJK!$J$31:$J$36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55</c:v>
                </c:pt>
                <c:pt idx="4">
                  <c:v>65</c:v>
                </c:pt>
                <c:pt idx="5">
                  <c:v>130</c:v>
                </c:pt>
              </c:numCache>
            </c:numRef>
          </c:xVal>
          <c:yVal>
            <c:numRef>
              <c:f>VERGELIJK!$K$31:$K$36</c:f>
              <c:numCache>
                <c:formatCode>General</c:formatCode>
                <c:ptCount val="6"/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yVal>
          <c:smooth val="1"/>
        </c:ser>
        <c:axId val="101787520"/>
        <c:axId val="101789056"/>
      </c:scatterChart>
      <c:valAx>
        <c:axId val="1017875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789056"/>
        <c:crosses val="autoZero"/>
        <c:crossBetween val="midCat"/>
      </c:valAx>
      <c:valAx>
        <c:axId val="1017890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787520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227777777777779"/>
          <c:y val="0.41609069699620882"/>
          <c:w val="0.15120844269466346"/>
          <c:h val="8.3717191601049998E-2"/>
        </c:manualLayout>
      </c:layout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8.6071741032370933E-2"/>
          <c:y val="5.1400554097404488E-2"/>
          <c:w val="0.8831852580927384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VERGELIJK!$D$145</c:f>
              <c:strCache>
                <c:ptCount val="1"/>
                <c:pt idx="0">
                  <c:v>Y(X)</c:v>
                </c:pt>
              </c:strCache>
            </c:strRef>
          </c:tx>
          <c:spPr>
            <a:ln w="19050">
              <a:prstDash val="dash"/>
            </a:ln>
          </c:spPr>
          <c:xVal>
            <c:numRef>
              <c:f>VERGELIJK!$C$146:$C$151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VERGELIJK!$D$146:$D$151</c:f>
              <c:numCache>
                <c:formatCode>General</c:formatCode>
                <c:ptCount val="6"/>
                <c:pt idx="1">
                  <c:v>4</c:v>
                </c:pt>
                <c:pt idx="2">
                  <c:v>10</c:v>
                </c:pt>
                <c:pt idx="3">
                  <c:v>55</c:v>
                </c:pt>
                <c:pt idx="4">
                  <c:v>65</c:v>
                </c:pt>
                <c:pt idx="5">
                  <c:v>130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VERGELIJK!$E$145</c:f>
              <c:strCache>
                <c:ptCount val="1"/>
                <c:pt idx="0">
                  <c:v>YT(X)</c:v>
                </c:pt>
              </c:strCache>
            </c:strRef>
          </c:tx>
          <c:marker>
            <c:symbol val="none"/>
          </c:marker>
          <c:trendline>
            <c:trendlineType val="linear"/>
            <c:dispEq val="1"/>
            <c:trendlineLbl>
              <c:layout>
                <c:manualLayout>
                  <c:x val="-0.55692104111986063"/>
                  <c:y val="0.34995516185476877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en-US" baseline="0"/>
                      <a:t>y = 8,8454 x 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VERGELIJK!$C$146:$C$151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VERGELIJK!$E$146:$E$151</c:f>
              <c:numCache>
                <c:formatCode>General</c:formatCode>
                <c:ptCount val="6"/>
                <c:pt idx="0">
                  <c:v>0</c:v>
                </c:pt>
                <c:pt idx="1">
                  <c:v>8.845360797937607</c:v>
                </c:pt>
                <c:pt idx="2">
                  <c:v>35.381443191750428</c:v>
                </c:pt>
                <c:pt idx="3">
                  <c:v>61.917525585563247</c:v>
                </c:pt>
                <c:pt idx="4">
                  <c:v>79.608247181438458</c:v>
                </c:pt>
                <c:pt idx="5">
                  <c:v>106.14432957525128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VERGELIJK!$G$145</c:f>
              <c:strCache>
                <c:ptCount val="1"/>
                <c:pt idx="0">
                  <c:v>2e OTV-LIJN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trendline>
            <c:trendlineType val="linear"/>
            <c:dispEq val="1"/>
            <c:trendlineLbl>
              <c:layout>
                <c:manualLayout>
                  <c:x val="-0.29253215223097112"/>
                  <c:y val="0.1299106882473025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nl-NL"/>
                </a:p>
              </c:txPr>
            </c:trendlineLbl>
          </c:trendline>
          <c:xVal>
            <c:numRef>
              <c:f>VERGELIJK!$C$146:$C$151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VERGELIJK!$G$146:$G$151</c:f>
              <c:numCache>
                <c:formatCode>General</c:formatCode>
                <c:ptCount val="6"/>
                <c:pt idx="0">
                  <c:v>0</c:v>
                </c:pt>
                <c:pt idx="1">
                  <c:v>9.4273504273506337</c:v>
                </c:pt>
                <c:pt idx="2">
                  <c:v>37.709401709402535</c:v>
                </c:pt>
                <c:pt idx="3">
                  <c:v>65.991452991454437</c:v>
                </c:pt>
                <c:pt idx="4">
                  <c:v>84.846153846155701</c:v>
                </c:pt>
                <c:pt idx="5">
                  <c:v>113.12820512820761</c:v>
                </c:pt>
              </c:numCache>
            </c:numRef>
          </c:yVal>
          <c:smooth val="1"/>
        </c:ser>
        <c:axId val="107383040"/>
        <c:axId val="107384832"/>
      </c:scatterChart>
      <c:valAx>
        <c:axId val="107383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7384832"/>
        <c:crosses val="autoZero"/>
        <c:crossBetween val="midCat"/>
      </c:valAx>
      <c:valAx>
        <c:axId val="1073848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7383040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8543044619422577"/>
          <c:y val="0.51331291921843059"/>
          <c:w val="0.24262510936132994"/>
          <c:h val="0.25115157480314959"/>
        </c:manualLayout>
      </c:layout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8.6071741032370933E-2"/>
          <c:y val="5.1400554097404488E-2"/>
          <c:w val="0.8831852580927384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VERGELIJK!$K$145</c:f>
              <c:strCache>
                <c:ptCount val="1"/>
                <c:pt idx="0">
                  <c:v>X(Y)</c:v>
                </c:pt>
              </c:strCache>
            </c:strRef>
          </c:tx>
          <c:spPr>
            <a:ln w="19050">
              <a:prstDash val="dash"/>
            </a:ln>
          </c:spPr>
          <c:xVal>
            <c:numRef>
              <c:f>VERGELIJK!$J$146:$J$151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55</c:v>
                </c:pt>
                <c:pt idx="4">
                  <c:v>65</c:v>
                </c:pt>
                <c:pt idx="5">
                  <c:v>130</c:v>
                </c:pt>
              </c:numCache>
            </c:numRef>
          </c:xVal>
          <c:yVal>
            <c:numRef>
              <c:f>VERGELIJK!$K$146:$K$151</c:f>
              <c:numCache>
                <c:formatCode>General</c:formatCode>
                <c:ptCount val="6"/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VERGELIJK!$L$145</c:f>
              <c:strCache>
                <c:ptCount val="1"/>
                <c:pt idx="0">
                  <c:v>XT(Y)</c:v>
                </c:pt>
              </c:strCache>
            </c:strRef>
          </c:tx>
          <c:marker>
            <c:symbol val="none"/>
          </c:marker>
          <c:xVal>
            <c:numRef>
              <c:f>VERGELIJK!$J$146:$J$151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55</c:v>
                </c:pt>
                <c:pt idx="4">
                  <c:v>65</c:v>
                </c:pt>
                <c:pt idx="5">
                  <c:v>130</c:v>
                </c:pt>
              </c:numCache>
            </c:numRef>
          </c:xVal>
          <c:yVal>
            <c:numRef>
              <c:f>VERGELIJK!$L$146:$L$151</c:f>
              <c:numCache>
                <c:formatCode>General</c:formatCode>
                <c:ptCount val="6"/>
                <c:pt idx="0">
                  <c:v>0</c:v>
                </c:pt>
                <c:pt idx="1">
                  <c:v>0.42429737080688101</c:v>
                </c:pt>
                <c:pt idx="2">
                  <c:v>1.0607434270172025</c:v>
                </c:pt>
                <c:pt idx="3">
                  <c:v>5.8340888485946136</c:v>
                </c:pt>
                <c:pt idx="4">
                  <c:v>6.8948322756118161</c:v>
                </c:pt>
                <c:pt idx="5">
                  <c:v>13.789664551223632</c:v>
                </c:pt>
              </c:numCache>
            </c:numRef>
          </c:yVal>
          <c:smooth val="1"/>
        </c:ser>
        <c:axId val="107414272"/>
        <c:axId val="107415808"/>
      </c:scatterChart>
      <c:valAx>
        <c:axId val="1074142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7415808"/>
        <c:crosses val="autoZero"/>
        <c:crossBetween val="midCat"/>
      </c:valAx>
      <c:valAx>
        <c:axId val="1074158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7414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709711286089418"/>
          <c:y val="0.37442403032954352"/>
          <c:w val="0.25265288713910788"/>
          <c:h val="0.25115157480314959"/>
        </c:manualLayout>
      </c:layout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layout/>
    </c:title>
    <c:plotArea>
      <c:layout>
        <c:manualLayout>
          <c:layoutTarget val="inner"/>
          <c:xMode val="edge"/>
          <c:yMode val="edge"/>
          <c:x val="8.6071741032370933E-2"/>
          <c:y val="0.16423715478188194"/>
          <c:w val="0.78814348206474183"/>
          <c:h val="0.73798121546282314"/>
        </c:manualLayout>
      </c:layout>
      <c:scatterChart>
        <c:scatterStyle val="smoothMarker"/>
        <c:ser>
          <c:idx val="0"/>
          <c:order val="0"/>
          <c:tx>
            <c:strRef>
              <c:f>'OTV-METHODE'!$C$44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7"/>
          </c:marker>
          <c:trendline>
            <c:trendlineType val="linear"/>
            <c:intercept val="0"/>
            <c:dispEq val="1"/>
            <c:trendlineLbl>
              <c:layout>
                <c:manualLayout>
                  <c:x val="0.17785783027121621"/>
                  <c:y val="-8.5765918604437073E-3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aseline="0"/>
                      <a:t>y = </a:t>
                    </a:r>
                    <a:r>
                      <a:rPr lang="en-US" baseline="0">
                        <a:solidFill>
                          <a:srgbClr val="FF0000"/>
                        </a:solidFill>
                      </a:rPr>
                      <a:t>8,8454 </a:t>
                    </a:r>
                    <a:r>
                      <a:rPr lang="en-US" baseline="0"/>
                      <a:t>x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'OTV-METHODE'!$B$45:$B$49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</c:numCache>
            </c:numRef>
          </c:xVal>
          <c:yVal>
            <c:numRef>
              <c:f>'OTV-METHODE'!$C$45:$C$49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55</c:v>
                </c:pt>
                <c:pt idx="3">
                  <c:v>65</c:v>
                </c:pt>
                <c:pt idx="4">
                  <c:v>130</c:v>
                </c:pt>
              </c:numCache>
            </c:numRef>
          </c:yVal>
          <c:smooth val="1"/>
        </c:ser>
        <c:axId val="99649408"/>
        <c:axId val="99650944"/>
      </c:scatterChart>
      <c:valAx>
        <c:axId val="99649408"/>
        <c:scaling>
          <c:orientation val="minMax"/>
          <c:max val="14"/>
          <c:min val="0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99650944"/>
        <c:crosses val="autoZero"/>
        <c:crossBetween val="midCat"/>
        <c:majorUnit val="2"/>
      </c:valAx>
      <c:valAx>
        <c:axId val="996509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9964940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layout/>
    </c:title>
    <c:plotArea>
      <c:layout>
        <c:manualLayout>
          <c:layoutTarget val="inner"/>
          <c:xMode val="edge"/>
          <c:yMode val="edge"/>
          <c:x val="8.6071741032370933E-2"/>
          <c:y val="0.16423715478188194"/>
          <c:w val="0.78814348206474183"/>
          <c:h val="0.73798121546282336"/>
        </c:manualLayout>
      </c:layout>
      <c:scatterChart>
        <c:scatterStyle val="smoothMarker"/>
        <c:ser>
          <c:idx val="0"/>
          <c:order val="0"/>
          <c:tx>
            <c:strRef>
              <c:f>'OTV-METHODE'!$C$44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7"/>
          </c:marker>
          <c:trendline>
            <c:trendlineType val="poly"/>
            <c:order val="2"/>
            <c:intercept val="0"/>
            <c:dispEq val="1"/>
            <c:trendlineLbl>
              <c:layout>
                <c:manualLayout>
                  <c:x val="-0.17244420939919877"/>
                  <c:y val="0.2880832518885959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aseline="0"/>
                      <a:t>y = </a:t>
                    </a:r>
                    <a:r>
                      <a:rPr lang="en-US" baseline="0">
                        <a:solidFill>
                          <a:srgbClr val="FF0000"/>
                        </a:solidFill>
                      </a:rPr>
                      <a:t>0,8593 </a:t>
                    </a:r>
                    <a:r>
                      <a:rPr lang="en-US" baseline="0"/>
                      <a:t>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</a:t>
                    </a:r>
                    <a:r>
                      <a:rPr lang="en-US" baseline="0">
                        <a:solidFill>
                          <a:srgbClr val="FF0000"/>
                        </a:solidFill>
                      </a:rPr>
                      <a:t>0,3855 </a:t>
                    </a:r>
                    <a:r>
                      <a:rPr lang="en-US" baseline="0"/>
                      <a:t>x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'OTV-METHODE'!$B$45:$B$49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</c:numCache>
            </c:numRef>
          </c:xVal>
          <c:yVal>
            <c:numRef>
              <c:f>'OTV-METHODE'!$C$45:$C$49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55</c:v>
                </c:pt>
                <c:pt idx="3">
                  <c:v>65</c:v>
                </c:pt>
                <c:pt idx="4">
                  <c:v>130</c:v>
                </c:pt>
              </c:numCache>
            </c:numRef>
          </c:yVal>
          <c:smooth val="1"/>
        </c:ser>
        <c:axId val="75887744"/>
        <c:axId val="101090816"/>
      </c:scatterChart>
      <c:valAx>
        <c:axId val="75887744"/>
        <c:scaling>
          <c:orientation val="minMax"/>
          <c:max val="14"/>
          <c:min val="0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090816"/>
        <c:crosses val="autoZero"/>
        <c:crossBetween val="midCat"/>
        <c:majorUnit val="2"/>
      </c:valAx>
      <c:valAx>
        <c:axId val="1010908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75887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960199004975306"/>
          <c:y val="0.50157910589045063"/>
          <c:w val="0.19828634604754042"/>
          <c:h val="0.14116247764111453"/>
        </c:manualLayout>
      </c:layout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layout/>
    </c:title>
    <c:plotArea>
      <c:layout>
        <c:manualLayout>
          <c:layoutTarget val="inner"/>
          <c:xMode val="edge"/>
          <c:yMode val="edge"/>
          <c:x val="8.6071741032370933E-2"/>
          <c:y val="0.16423715478188194"/>
          <c:w val="0.72981014873140848"/>
          <c:h val="0.79242748344981473"/>
        </c:manualLayout>
      </c:layout>
      <c:scatterChart>
        <c:scatterStyle val="smoothMarker"/>
        <c:ser>
          <c:idx val="0"/>
          <c:order val="0"/>
          <c:tx>
            <c:strRef>
              <c:f>'OTV-METHODE'!$C$44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7"/>
          </c:marker>
          <c:trendline>
            <c:trendlineType val="poly"/>
            <c:order val="2"/>
            <c:dispEq val="1"/>
            <c:trendlineLbl>
              <c:layout>
                <c:manualLayout>
                  <c:x val="-0.15986653629080691"/>
                  <c:y val="0.32792294405822314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aseline="0"/>
                      <a:t>y </a:t>
                    </a:r>
                    <a:r>
                      <a:rPr lang="en-US" baseline="0">
                        <a:solidFill>
                          <a:srgbClr val="FF0000"/>
                        </a:solidFill>
                      </a:rPr>
                      <a:t>= 0,899 </a:t>
                    </a:r>
                    <a:r>
                      <a:rPr lang="en-US" baseline="0"/>
                      <a:t>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</a:t>
                    </a:r>
                    <a:r>
                      <a:rPr lang="en-US" baseline="0">
                        <a:solidFill>
                          <a:srgbClr val="FF0000"/>
                        </a:solidFill>
                      </a:rPr>
                      <a:t>- 0,2377 </a:t>
                    </a:r>
                    <a:r>
                      <a:rPr lang="en-US" baseline="0"/>
                      <a:t>x + </a:t>
                    </a:r>
                    <a:r>
                      <a:rPr lang="en-US" baseline="0">
                        <a:solidFill>
                          <a:srgbClr val="FF0000"/>
                        </a:solidFill>
                      </a:rPr>
                      <a:t>2,0481</a:t>
                    </a:r>
                    <a:endParaRPr lang="en-US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trendline>
            <c:trendlineType val="poly"/>
            <c:order val="2"/>
          </c:trendline>
          <c:xVal>
            <c:numRef>
              <c:f>'OTV-METHODE'!$B$45:$B$49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</c:numCache>
            </c:numRef>
          </c:xVal>
          <c:yVal>
            <c:numRef>
              <c:f>'OTV-METHODE'!$C$45:$C$49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55</c:v>
                </c:pt>
                <c:pt idx="3">
                  <c:v>65</c:v>
                </c:pt>
                <c:pt idx="4">
                  <c:v>130</c:v>
                </c:pt>
              </c:numCache>
            </c:numRef>
          </c:yVal>
          <c:smooth val="1"/>
        </c:ser>
        <c:axId val="101128832"/>
        <c:axId val="101130624"/>
      </c:scatterChart>
      <c:valAx>
        <c:axId val="101128832"/>
        <c:scaling>
          <c:orientation val="minMax"/>
          <c:max val="14"/>
          <c:min val="0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130624"/>
        <c:crosses val="autoZero"/>
        <c:crossBetween val="midCat"/>
        <c:majorUnit val="2"/>
      </c:valAx>
      <c:valAx>
        <c:axId val="1011306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128832"/>
        <c:crosses val="autoZero"/>
        <c:crossBetween val="midCat"/>
      </c:valAx>
    </c:plotArea>
    <c:legend>
      <c:legendPos val="r"/>
      <c:legendEntry>
        <c:idx val="2"/>
        <c:delete val="1"/>
      </c:legendEntry>
      <c:layout/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8.6071741032370933E-2"/>
          <c:y val="0.16423715478188194"/>
          <c:w val="0.78814348206474183"/>
          <c:h val="0.7379812154628238"/>
        </c:manualLayout>
      </c:layout>
      <c:scatterChart>
        <c:scatterStyle val="smoothMarker"/>
        <c:ser>
          <c:idx val="0"/>
          <c:order val="0"/>
          <c:tx>
            <c:strRef>
              <c:f>'OTV-METHODE'!$C$218</c:f>
              <c:strCache>
                <c:ptCount val="1"/>
                <c:pt idx="0">
                  <c:v>Y(X)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7"/>
          </c:marker>
          <c:xVal>
            <c:numRef>
              <c:f>'OTV-METHODE'!$B$219:$B$224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'OTV-METHODE'!$C$219:$C$224</c:f>
              <c:numCache>
                <c:formatCode>General</c:formatCode>
                <c:ptCount val="6"/>
                <c:pt idx="1">
                  <c:v>4</c:v>
                </c:pt>
                <c:pt idx="2">
                  <c:v>10</c:v>
                </c:pt>
                <c:pt idx="3">
                  <c:v>55</c:v>
                </c:pt>
                <c:pt idx="4">
                  <c:v>65</c:v>
                </c:pt>
                <c:pt idx="5">
                  <c:v>130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'OTV-METHODE'!$D$218</c:f>
              <c:strCache>
                <c:ptCount val="1"/>
                <c:pt idx="0">
                  <c:v>YT(X)</c:v>
                </c:pt>
              </c:strCache>
            </c:strRef>
          </c:tx>
          <c:marker>
            <c:symbol val="none"/>
          </c:marker>
          <c:xVal>
            <c:numRef>
              <c:f>'OTV-METHODE'!$B$219:$B$224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'OTV-METHODE'!$D$219:$D$224</c:f>
              <c:numCache>
                <c:formatCode>General</c:formatCode>
                <c:ptCount val="6"/>
                <c:pt idx="0">
                  <c:v>0</c:v>
                </c:pt>
                <c:pt idx="1">
                  <c:v>0.89614421542046196</c:v>
                </c:pt>
                <c:pt idx="2">
                  <c:v>14.338307446727391</c:v>
                </c:pt>
                <c:pt idx="3">
                  <c:v>43.911066555602638</c:v>
                </c:pt>
                <c:pt idx="4">
                  <c:v>72.587681449057413</c:v>
                </c:pt>
                <c:pt idx="5">
                  <c:v>129.04476702054652</c:v>
                </c:pt>
              </c:numCache>
            </c:numRef>
          </c:yVal>
          <c:smooth val="1"/>
        </c:ser>
        <c:axId val="101180544"/>
        <c:axId val="101182080"/>
      </c:scatterChart>
      <c:valAx>
        <c:axId val="101180544"/>
        <c:scaling>
          <c:orientation val="minMax"/>
          <c:max val="14"/>
          <c:min val="0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182080"/>
        <c:crosses val="autoZero"/>
        <c:crossBetween val="midCat"/>
        <c:majorUnit val="2"/>
      </c:valAx>
      <c:valAx>
        <c:axId val="1011820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180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96019900497535"/>
          <c:y val="0.50157910589045029"/>
          <c:w val="0.13023034949578671"/>
          <c:h val="0.12276248055551128"/>
        </c:manualLayout>
      </c:layout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8.6071741032370933E-2"/>
          <c:y val="0.16423715478188194"/>
          <c:w val="0.78814348206474183"/>
          <c:h val="0.73798121546282403"/>
        </c:manualLayout>
      </c:layout>
      <c:scatterChart>
        <c:scatterStyle val="smoothMarker"/>
        <c:ser>
          <c:idx val="0"/>
          <c:order val="0"/>
          <c:tx>
            <c:strRef>
              <c:f>'OTV-METHODE'!$C$254</c:f>
              <c:strCache>
                <c:ptCount val="1"/>
                <c:pt idx="0">
                  <c:v>Y(X)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7"/>
          </c:marker>
          <c:xVal>
            <c:numRef>
              <c:f>'OTV-METHODE'!$B$255:$B$260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'OTV-METHODE'!$C$255:$C$260</c:f>
              <c:numCache>
                <c:formatCode>General</c:formatCode>
                <c:ptCount val="6"/>
                <c:pt idx="1">
                  <c:v>4</c:v>
                </c:pt>
                <c:pt idx="2">
                  <c:v>10</c:v>
                </c:pt>
                <c:pt idx="3">
                  <c:v>55</c:v>
                </c:pt>
                <c:pt idx="4">
                  <c:v>65</c:v>
                </c:pt>
                <c:pt idx="5">
                  <c:v>130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'OTV-METHODE'!$D$254</c:f>
              <c:strCache>
                <c:ptCount val="1"/>
                <c:pt idx="0">
                  <c:v>YT(X)</c:v>
                </c:pt>
              </c:strCache>
            </c:strRef>
          </c:tx>
          <c:marker>
            <c:symbol val="none"/>
          </c:marker>
          <c:xVal>
            <c:numRef>
              <c:f>'OTV-METHODE'!$B$255:$B$260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'OTV-METHODE'!$D$255:$D$260</c:f>
              <c:numCache>
                <c:formatCode>General</c:formatCode>
                <c:ptCount val="6"/>
                <c:pt idx="0">
                  <c:v>-2.6911906867911313</c:v>
                </c:pt>
                <c:pt idx="1">
                  <c:v>1.3210458205936781</c:v>
                </c:pt>
                <c:pt idx="2">
                  <c:v>17.945829225065417</c:v>
                </c:pt>
                <c:pt idx="3">
                  <c:v>44.599872785860626</c:v>
                </c:pt>
                <c:pt idx="4">
                  <c:v>70.798405717131416</c:v>
                </c:pt>
                <c:pt idx="5">
                  <c:v>129.33690916378214</c:v>
                </c:pt>
              </c:numCache>
            </c:numRef>
          </c:yVal>
          <c:smooth val="1"/>
        </c:ser>
        <c:axId val="101133312"/>
        <c:axId val="101138816"/>
      </c:scatterChart>
      <c:valAx>
        <c:axId val="101133312"/>
        <c:scaling>
          <c:orientation val="minMax"/>
          <c:max val="14"/>
          <c:min val="0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138816"/>
        <c:crosses val="autoZero"/>
        <c:crossBetween val="midCat"/>
        <c:majorUnit val="2"/>
      </c:valAx>
      <c:valAx>
        <c:axId val="1011388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133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960199004975383"/>
          <c:y val="0.50157910589045007"/>
          <c:w val="0.16751105125017271"/>
          <c:h val="0.12351716793597521"/>
        </c:manualLayout>
      </c:layout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8.6071741032370933E-2"/>
          <c:y val="5.1400554097404488E-2"/>
          <c:w val="0.8831852580927384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VERGELIJK!$D$105</c:f>
              <c:strCache>
                <c:ptCount val="1"/>
                <c:pt idx="0">
                  <c:v>Y(X)</c:v>
                </c:pt>
              </c:strCache>
            </c:strRef>
          </c:tx>
          <c:spPr>
            <a:ln w="19050">
              <a:prstDash val="dash"/>
            </a:ln>
          </c:spPr>
          <c:trendline>
            <c:trendlineType val="linear"/>
            <c:dispEq val="1"/>
            <c:trendlineLbl>
              <c:layout>
                <c:manualLayout>
                  <c:x val="-0.48419881889763788"/>
                  <c:y val="0.4151213910761155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nl-NL"/>
                </a:p>
              </c:txPr>
            </c:trendlineLbl>
          </c:trendline>
          <c:xVal>
            <c:numRef>
              <c:f>VERGELIJK!$C$106:$C$111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VERGELIJK!$D$106:$D$111</c:f>
              <c:numCache>
                <c:formatCode>General</c:formatCode>
                <c:ptCount val="6"/>
                <c:pt idx="1">
                  <c:v>4</c:v>
                </c:pt>
                <c:pt idx="2">
                  <c:v>10</c:v>
                </c:pt>
                <c:pt idx="3">
                  <c:v>55</c:v>
                </c:pt>
                <c:pt idx="4">
                  <c:v>65</c:v>
                </c:pt>
                <c:pt idx="5">
                  <c:v>130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VERGELIJK!$E$105</c:f>
              <c:strCache>
                <c:ptCount val="1"/>
                <c:pt idx="0">
                  <c:v>YT(X)</c:v>
                </c:pt>
              </c:strCache>
            </c:strRef>
          </c:tx>
          <c:marker>
            <c:symbol val="none"/>
          </c:marker>
          <c:xVal>
            <c:numRef>
              <c:f>VERGELIJK!$C$106:$C$111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VERGELIJK!$E$106:$E$111</c:f>
              <c:numCache>
                <c:formatCode>General</c:formatCode>
                <c:ptCount val="6"/>
                <c:pt idx="0">
                  <c:v>-22.180328104068415</c:v>
                </c:pt>
                <c:pt idx="1">
                  <c:v>-10.819672456171492</c:v>
                </c:pt>
                <c:pt idx="2">
                  <c:v>23.262294487519277</c:v>
                </c:pt>
                <c:pt idx="3">
                  <c:v>57.34426143121005</c:v>
                </c:pt>
                <c:pt idx="4">
                  <c:v>80.065572727003882</c:v>
                </c:pt>
                <c:pt idx="5">
                  <c:v>114.14753967069467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VERGELIJK!$G$105</c:f>
              <c:strCache>
                <c:ptCount val="1"/>
                <c:pt idx="0">
                  <c:v>2e OTV-LIJN</c:v>
                </c:pt>
              </c:strCache>
            </c:strRef>
          </c:tx>
          <c:marker>
            <c:symbol val="none"/>
          </c:marker>
          <c:xVal>
            <c:numRef>
              <c:f>VERGELIJK!$C$106:$C$111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VERGELIJK!$G$106:$G$111</c:f>
              <c:numCache>
                <c:formatCode>General</c:formatCode>
                <c:ptCount val="6"/>
                <c:pt idx="0">
                  <c:v>-29.158790333350936</c:v>
                </c:pt>
                <c:pt idx="1">
                  <c:v>-16.740790638897739</c:v>
                </c:pt>
                <c:pt idx="2">
                  <c:v>20.513208444461853</c:v>
                </c:pt>
                <c:pt idx="3">
                  <c:v>57.767207527821441</c:v>
                </c:pt>
                <c:pt idx="4">
                  <c:v>82.603206916727842</c:v>
                </c:pt>
                <c:pt idx="5">
                  <c:v>119.85720600008742</c:v>
                </c:pt>
              </c:numCache>
            </c:numRef>
          </c:yVal>
          <c:smooth val="1"/>
        </c:ser>
        <c:axId val="101303040"/>
        <c:axId val="101304576"/>
      </c:scatterChart>
      <c:valAx>
        <c:axId val="101303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304576"/>
        <c:crosses val="autoZero"/>
        <c:crossBetween val="midCat"/>
      </c:valAx>
      <c:valAx>
        <c:axId val="1013045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303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543044619422577"/>
          <c:y val="0.38831291921843197"/>
          <c:w val="0.31456955380577467"/>
          <c:h val="0.33486876640420021"/>
        </c:manualLayout>
      </c:layout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8.6071741032370933E-2"/>
          <c:y val="5.1400554097404488E-2"/>
          <c:w val="0.8831852580927384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VERGELIJK!$K$105</c:f>
              <c:strCache>
                <c:ptCount val="1"/>
                <c:pt idx="0">
                  <c:v>X(Y)</c:v>
                </c:pt>
              </c:strCache>
            </c:strRef>
          </c:tx>
          <c:spPr>
            <a:ln w="19050">
              <a:prstDash val="dash"/>
            </a:ln>
          </c:spPr>
          <c:trendline>
            <c:trendlineType val="linear"/>
            <c:dispEq val="1"/>
            <c:trendlineLbl>
              <c:layout>
                <c:manualLayout>
                  <c:x val="-0.30971391076115484"/>
                  <c:y val="0.4974773986585013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aseline="0"/>
                      <a:t>y = 0,0805 x + 2,3481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VERGELIJK!$J$106:$J$111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55</c:v>
                </c:pt>
                <c:pt idx="4">
                  <c:v>65</c:v>
                </c:pt>
                <c:pt idx="5">
                  <c:v>130</c:v>
                </c:pt>
              </c:numCache>
            </c:numRef>
          </c:xVal>
          <c:yVal>
            <c:numRef>
              <c:f>VERGELIJK!$K$106:$K$111</c:f>
              <c:numCache>
                <c:formatCode>General</c:formatCode>
                <c:ptCount val="6"/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VERGELIJK!$L$105</c:f>
              <c:strCache>
                <c:ptCount val="1"/>
                <c:pt idx="0">
                  <c:v>XT(Y)</c:v>
                </c:pt>
              </c:strCache>
            </c:strRef>
          </c:tx>
          <c:marker>
            <c:symbol val="none"/>
          </c:marker>
          <c:xVal>
            <c:numRef>
              <c:f>VERGELIJK!$J$106:$J$111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55</c:v>
                </c:pt>
                <c:pt idx="4">
                  <c:v>65</c:v>
                </c:pt>
                <c:pt idx="5">
                  <c:v>130</c:v>
                </c:pt>
              </c:numCache>
            </c:numRef>
          </c:xVal>
          <c:yVal>
            <c:numRef>
              <c:f>VERGELIJK!$L$106:$L$111</c:f>
              <c:numCache>
                <c:formatCode>General</c:formatCode>
                <c:ptCount val="6"/>
                <c:pt idx="0">
                  <c:v>2.3481068650996524</c:v>
                </c:pt>
                <c:pt idx="1">
                  <c:v>2.6702199347099453</c:v>
                </c:pt>
                <c:pt idx="2">
                  <c:v>3.153389539125385</c:v>
                </c:pt>
                <c:pt idx="3">
                  <c:v>6.777161572241182</c:v>
                </c:pt>
                <c:pt idx="4">
                  <c:v>7.5824442462669133</c:v>
                </c:pt>
                <c:pt idx="5">
                  <c:v>12.816781627434175</c:v>
                </c:pt>
              </c:numCache>
            </c:numRef>
          </c:yVal>
          <c:smooth val="1"/>
        </c:ser>
        <c:axId val="101459840"/>
        <c:axId val="101491072"/>
      </c:scatterChart>
      <c:valAx>
        <c:axId val="1014598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491072"/>
        <c:crosses val="autoZero"/>
        <c:crossBetween val="midCat"/>
      </c:valAx>
      <c:valAx>
        <c:axId val="1014910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459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709711286089385"/>
          <c:y val="0.3744240303295433"/>
          <c:w val="0.25265288713910788"/>
          <c:h val="0.25115157480314959"/>
        </c:manualLayout>
      </c:layout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8.6071741032370933E-2"/>
          <c:y val="5.1400554097404488E-2"/>
          <c:w val="0.8831852580927384"/>
          <c:h val="0.89719889180519163"/>
        </c:manualLayout>
      </c:layout>
      <c:scatterChart>
        <c:scatterStyle val="smoothMarker"/>
        <c:ser>
          <c:idx val="0"/>
          <c:order val="0"/>
          <c:tx>
            <c:strRef>
              <c:f>VERGELIJK!$C$30</c:f>
              <c:strCache>
                <c:ptCount val="1"/>
                <c:pt idx="0">
                  <c:v>Y(X)</c:v>
                </c:pt>
              </c:strCache>
            </c:strRef>
          </c:tx>
          <c:spPr>
            <a:ln w="19050">
              <a:prstDash val="dash"/>
            </a:ln>
          </c:spPr>
          <c:trendline>
            <c:trendlineType val="linear"/>
            <c:dispEq val="1"/>
            <c:trendlineLbl>
              <c:layout>
                <c:manualLayout>
                  <c:x val="-0.47765704286964167"/>
                  <c:y val="0.1188250947798192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nl-NL"/>
                </a:p>
              </c:txPr>
            </c:trendlineLbl>
          </c:trendline>
          <c:xVal>
            <c:numRef>
              <c:f>VERGELIJK!$B$31:$B$36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VERGELIJK!$C$31:$C$36</c:f>
              <c:numCache>
                <c:formatCode>General</c:formatCode>
                <c:ptCount val="6"/>
                <c:pt idx="1">
                  <c:v>4</c:v>
                </c:pt>
                <c:pt idx="2">
                  <c:v>10</c:v>
                </c:pt>
                <c:pt idx="3">
                  <c:v>55</c:v>
                </c:pt>
                <c:pt idx="4">
                  <c:v>65</c:v>
                </c:pt>
                <c:pt idx="5">
                  <c:v>130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VERGELIJK!$F$30</c:f>
              <c:strCache>
                <c:ptCount val="1"/>
                <c:pt idx="0">
                  <c:v>1e REGRESSIELIJN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trendline>
            <c:trendlineType val="linear"/>
          </c:trendline>
          <c:xVal>
            <c:numRef>
              <c:f>VERGELIJK!$B$31:$B$36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VERGELIJK!$F$31:$F$36</c:f>
              <c:numCache>
                <c:formatCode>General</c:formatCode>
                <c:ptCount val="6"/>
                <c:pt idx="0">
                  <c:v>-22.180327868852444</c:v>
                </c:pt>
                <c:pt idx="1">
                  <c:v>-10.819672131147529</c:v>
                </c:pt>
                <c:pt idx="2">
                  <c:v>23.262295081967217</c:v>
                </c:pt>
                <c:pt idx="3">
                  <c:v>57.344262295081961</c:v>
                </c:pt>
                <c:pt idx="4">
                  <c:v>80.065573770491795</c:v>
                </c:pt>
                <c:pt idx="5">
                  <c:v>114.14754098360653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VERGELIJK!$G$30</c:f>
              <c:strCache>
                <c:ptCount val="1"/>
                <c:pt idx="0">
                  <c:v>2e REGRESSIELIJN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trendline>
            <c:trendlineType val="linear"/>
            <c:dispEq val="1"/>
            <c:trendlineLbl>
              <c:layout>
                <c:manualLayout>
                  <c:x val="-0.4617821522309713"/>
                  <c:y val="0.3463582677165358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nl-NL"/>
                </a:p>
              </c:txPr>
            </c:trendlineLbl>
          </c:trendline>
          <c:xVal>
            <c:numRef>
              <c:f>VERGELIJK!$B$31:$B$36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VERGELIJK!$G$31:$G$36</c:f>
              <c:numCache>
                <c:formatCode>General</c:formatCode>
                <c:ptCount val="6"/>
                <c:pt idx="0">
                  <c:v>-29.158730158730179</c:v>
                </c:pt>
                <c:pt idx="1">
                  <c:v>-16.740740740740758</c:v>
                </c:pt>
                <c:pt idx="2">
                  <c:v>20.513227513227505</c:v>
                </c:pt>
                <c:pt idx="3">
                  <c:v>57.767195767195773</c:v>
                </c:pt>
                <c:pt idx="4">
                  <c:v>82.603174603174608</c:v>
                </c:pt>
                <c:pt idx="5">
                  <c:v>119.85714285714289</c:v>
                </c:pt>
              </c:numCache>
            </c:numRef>
          </c:yVal>
          <c:smooth val="1"/>
        </c:ser>
        <c:axId val="101649792"/>
        <c:axId val="101684352"/>
      </c:scatterChart>
      <c:valAx>
        <c:axId val="1016497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684352"/>
        <c:crosses val="autoZero"/>
        <c:crossBetween val="midCat"/>
      </c:valAx>
      <c:valAx>
        <c:axId val="1016843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1649792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043044619422571"/>
          <c:y val="0.45775736366287589"/>
          <c:w val="0.37788888888889"/>
          <c:h val="0.23205745115193957"/>
        </c:manualLayout>
      </c:layout>
      <c:txPr>
        <a:bodyPr/>
        <a:lstStyle/>
        <a:p>
          <a:pPr>
            <a:defRPr b="1"/>
          </a:pPr>
          <a:endParaRPr lang="nl-N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image" Target="../media/image5.png"/><Relationship Id="rId5" Type="http://schemas.openxmlformats.org/officeDocument/2006/relationships/chart" Target="../charts/chart3.xml"/><Relationship Id="rId10" Type="http://schemas.openxmlformats.org/officeDocument/2006/relationships/image" Target="../media/image4.png"/><Relationship Id="rId4" Type="http://schemas.openxmlformats.org/officeDocument/2006/relationships/chart" Target="../charts/chart2.xml"/><Relationship Id="rId9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264</xdr:row>
      <xdr:rowOff>45720</xdr:rowOff>
    </xdr:from>
    <xdr:to>
      <xdr:col>8</xdr:col>
      <xdr:colOff>0</xdr:colOff>
      <xdr:row>276</xdr:row>
      <xdr:rowOff>137160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92740"/>
          <a:ext cx="4968240" cy="228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228</xdr:row>
      <xdr:rowOff>60960</xdr:rowOff>
    </xdr:from>
    <xdr:to>
      <xdr:col>8</xdr:col>
      <xdr:colOff>45720</xdr:colOff>
      <xdr:row>240</xdr:row>
      <xdr:rowOff>152400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1978580"/>
          <a:ext cx="5013960" cy="228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7620</xdr:colOff>
      <xdr:row>50</xdr:row>
      <xdr:rowOff>22860</xdr:rowOff>
    </xdr:from>
    <xdr:to>
      <xdr:col>7</xdr:col>
      <xdr:colOff>312420</xdr:colOff>
      <xdr:row>67</xdr:row>
      <xdr:rowOff>167640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335280</xdr:colOff>
      <xdr:row>50</xdr:row>
      <xdr:rowOff>15240</xdr:rowOff>
    </xdr:from>
    <xdr:to>
      <xdr:col>15</xdr:col>
      <xdr:colOff>30480</xdr:colOff>
      <xdr:row>67</xdr:row>
      <xdr:rowOff>160020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327660</xdr:colOff>
      <xdr:row>154</xdr:row>
      <xdr:rowOff>0</xdr:rowOff>
    </xdr:from>
    <xdr:to>
      <xdr:col>15</xdr:col>
      <xdr:colOff>22860</xdr:colOff>
      <xdr:row>171</xdr:row>
      <xdr:rowOff>144780</xdr:rowOff>
    </xdr:to>
    <xdr:graphicFrame macro="">
      <xdr:nvGraphicFramePr>
        <xdr:cNvPr id="12" name="Grafie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7</xdr:col>
      <xdr:colOff>304800</xdr:colOff>
      <xdr:row>171</xdr:row>
      <xdr:rowOff>144780</xdr:rowOff>
    </xdr:to>
    <xdr:graphicFrame macro="">
      <xdr:nvGraphicFramePr>
        <xdr:cNvPr id="13" name="Grafie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22860</xdr:colOff>
      <xdr:row>214</xdr:row>
      <xdr:rowOff>0</xdr:rowOff>
    </xdr:from>
    <xdr:to>
      <xdr:col>15</xdr:col>
      <xdr:colOff>304800</xdr:colOff>
      <xdr:row>234</xdr:row>
      <xdr:rowOff>38100</xdr:rowOff>
    </xdr:to>
    <xdr:graphicFrame macro="">
      <xdr:nvGraphicFramePr>
        <xdr:cNvPr id="15" name="Grafiek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22860</xdr:colOff>
      <xdr:row>250</xdr:row>
      <xdr:rowOff>0</xdr:rowOff>
    </xdr:from>
    <xdr:to>
      <xdr:col>15</xdr:col>
      <xdr:colOff>304800</xdr:colOff>
      <xdr:row>270</xdr:row>
      <xdr:rowOff>38100</xdr:rowOff>
    </xdr:to>
    <xdr:graphicFrame macro="">
      <xdr:nvGraphicFramePr>
        <xdr:cNvPr id="17" name="Grafiek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83820</xdr:colOff>
      <xdr:row>249</xdr:row>
      <xdr:rowOff>106680</xdr:rowOff>
    </xdr:from>
    <xdr:to>
      <xdr:col>4</xdr:col>
      <xdr:colOff>518160</xdr:colOff>
      <xdr:row>251</xdr:row>
      <xdr:rowOff>38100</xdr:rowOff>
    </xdr:to>
    <xdr:cxnSp macro="">
      <xdr:nvCxnSpPr>
        <xdr:cNvPr id="19" name="Rechte verbindingslijn met pijl 18"/>
        <xdr:cNvCxnSpPr/>
      </xdr:nvCxnSpPr>
      <xdr:spPr>
        <a:xfrm>
          <a:off x="2522220" y="41658540"/>
          <a:ext cx="434340" cy="2971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83820</xdr:colOff>
      <xdr:row>251</xdr:row>
      <xdr:rowOff>129540</xdr:rowOff>
    </xdr:from>
    <xdr:to>
      <xdr:col>4</xdr:col>
      <xdr:colOff>533400</xdr:colOff>
      <xdr:row>252</xdr:row>
      <xdr:rowOff>99060</xdr:rowOff>
    </xdr:to>
    <xdr:cxnSp macro="">
      <xdr:nvCxnSpPr>
        <xdr:cNvPr id="21" name="Rechte verbindingslijn met pijl 20"/>
        <xdr:cNvCxnSpPr/>
      </xdr:nvCxnSpPr>
      <xdr:spPr>
        <a:xfrm flipV="1">
          <a:off x="2522220" y="42047160"/>
          <a:ext cx="449580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116</xdr:row>
      <xdr:rowOff>175260</xdr:rowOff>
    </xdr:from>
    <xdr:to>
      <xdr:col>8</xdr:col>
      <xdr:colOff>45720</xdr:colOff>
      <xdr:row>129</xdr:row>
      <xdr:rowOff>83820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21480780"/>
          <a:ext cx="5013960" cy="228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45720</xdr:colOff>
      <xdr:row>116</xdr:row>
      <xdr:rowOff>175260</xdr:rowOff>
    </xdr:from>
    <xdr:to>
      <xdr:col>16</xdr:col>
      <xdr:colOff>160020</xdr:colOff>
      <xdr:row>129</xdr:row>
      <xdr:rowOff>83820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013960" y="21480780"/>
          <a:ext cx="5013960" cy="228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186</xdr:row>
      <xdr:rowOff>152400</xdr:rowOff>
    </xdr:from>
    <xdr:to>
      <xdr:col>8</xdr:col>
      <xdr:colOff>45720</xdr:colOff>
      <xdr:row>199</xdr:row>
      <xdr:rowOff>60960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4320480"/>
          <a:ext cx="5013960" cy="228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45720</xdr:colOff>
      <xdr:row>186</xdr:row>
      <xdr:rowOff>144780</xdr:rowOff>
    </xdr:from>
    <xdr:to>
      <xdr:col>16</xdr:col>
      <xdr:colOff>160020</xdr:colOff>
      <xdr:row>199</xdr:row>
      <xdr:rowOff>53340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013960" y="34312860"/>
          <a:ext cx="5013960" cy="228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0.07833</cdr:x>
      <cdr:y>0.03889</cdr:y>
    </cdr:from>
    <cdr:to>
      <cdr:x>0.15833</cdr:x>
      <cdr:y>0.15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58140" y="106680"/>
          <a:ext cx="36576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1100" b="1"/>
            <a:t>X</a:t>
          </a:r>
        </a:p>
      </cdr:txBody>
    </cdr:sp>
  </cdr:relSizeAnchor>
  <cdr:relSizeAnchor xmlns:cdr="http://schemas.openxmlformats.org/drawingml/2006/chartDrawing">
    <cdr:from>
      <cdr:x>0.86333</cdr:x>
      <cdr:y>0.825</cdr:y>
    </cdr:from>
    <cdr:to>
      <cdr:x>0.94333</cdr:x>
      <cdr:y>0.93611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947160" y="2263140"/>
          <a:ext cx="36576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Y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0.08167</cdr:x>
      <cdr:y>0.06667</cdr:y>
    </cdr:from>
    <cdr:to>
      <cdr:x>0.28167</cdr:x>
      <cdr:y>0.4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3380" y="1828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Y</a:t>
          </a:r>
        </a:p>
      </cdr:txBody>
    </cdr:sp>
  </cdr:relSizeAnchor>
  <cdr:relSizeAnchor xmlns:cdr="http://schemas.openxmlformats.org/drawingml/2006/chartDrawing">
    <cdr:from>
      <cdr:x>0.92</cdr:x>
      <cdr:y>0.68056</cdr:y>
    </cdr:from>
    <cdr:to>
      <cdr:x>1</cdr:x>
      <cdr:y>0.79167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259580" y="1866900"/>
          <a:ext cx="36576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X</a:t>
          </a:r>
        </a:p>
      </cdr:txBody>
    </cdr:sp>
  </cdr:relSizeAnchor>
  <cdr:relSizeAnchor xmlns:cdr="http://schemas.openxmlformats.org/drawingml/2006/chartDrawing">
    <cdr:from>
      <cdr:x>0.10333</cdr:x>
      <cdr:y>0.16389</cdr:y>
    </cdr:from>
    <cdr:to>
      <cdr:x>0.47</cdr:x>
      <cdr:y>0.49722</cdr:y>
    </cdr:to>
    <cdr:sp macro="" textlink="">
      <cdr:nvSpPr>
        <cdr:cNvPr id="4" name="Tekstvak 3"/>
        <cdr:cNvSpPr txBox="1"/>
      </cdr:nvSpPr>
      <cdr:spPr>
        <a:xfrm xmlns:a="http://schemas.openxmlformats.org/drawingml/2006/main">
          <a:off x="472440" y="449577"/>
          <a:ext cx="1676415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1</a:t>
          </a:r>
          <a:r>
            <a:rPr lang="nl-NL" sz="1100" b="1" baseline="30000">
              <a:solidFill>
                <a:srgbClr val="FF0000"/>
              </a:solidFill>
            </a:rPr>
            <a:t>e</a:t>
          </a:r>
          <a:r>
            <a:rPr lang="nl-NL" sz="1100"/>
            <a:t> </a:t>
          </a:r>
          <a:r>
            <a:rPr lang="nl-NL" sz="1100" b="1">
              <a:solidFill>
                <a:srgbClr val="FF0000"/>
              </a:solidFill>
            </a:rPr>
            <a:t>REGRESSIELIJN</a:t>
          </a:r>
          <a:r>
            <a:rPr lang="nl-NL" sz="1100"/>
            <a:t> </a:t>
          </a:r>
          <a:r>
            <a:rPr lang="nl-NL" sz="1100" b="1">
              <a:solidFill>
                <a:srgbClr val="FF0000"/>
              </a:solidFill>
            </a:rPr>
            <a:t>Y OP X</a:t>
          </a:r>
        </a:p>
      </cdr:txBody>
    </cdr:sp>
  </cdr:relSizeAnchor>
  <cdr:relSizeAnchor xmlns:cdr="http://schemas.openxmlformats.org/drawingml/2006/chartDrawing">
    <cdr:from>
      <cdr:x>0.10334</cdr:x>
      <cdr:y>0.36667</cdr:y>
    </cdr:from>
    <cdr:to>
      <cdr:x>0.47</cdr:x>
      <cdr:y>0.7</cdr:y>
    </cdr:to>
    <cdr:sp macro="" textlink="">
      <cdr:nvSpPr>
        <cdr:cNvPr id="5" name="Tekstvak 1"/>
        <cdr:cNvSpPr txBox="1"/>
      </cdr:nvSpPr>
      <cdr:spPr>
        <a:xfrm xmlns:a="http://schemas.openxmlformats.org/drawingml/2006/main">
          <a:off x="472455" y="1005846"/>
          <a:ext cx="1676370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>
              <a:solidFill>
                <a:srgbClr val="7030A0"/>
              </a:solidFill>
            </a:rPr>
            <a:t>2</a:t>
          </a:r>
          <a:r>
            <a:rPr lang="nl-NL" sz="1100" b="1" baseline="30000">
              <a:solidFill>
                <a:srgbClr val="7030A0"/>
              </a:solidFill>
            </a:rPr>
            <a:t>e</a:t>
          </a:r>
          <a:r>
            <a:rPr lang="nl-NL" sz="1100">
              <a:solidFill>
                <a:srgbClr val="7030A0"/>
              </a:solidFill>
            </a:rPr>
            <a:t> </a:t>
          </a:r>
          <a:r>
            <a:rPr lang="nl-NL" sz="1100" b="1">
              <a:solidFill>
                <a:srgbClr val="7030A0"/>
              </a:solidFill>
            </a:rPr>
            <a:t>REGRESSIELIJN</a:t>
          </a:r>
          <a:r>
            <a:rPr lang="nl-NL" sz="1100">
              <a:solidFill>
                <a:srgbClr val="7030A0"/>
              </a:solidFill>
            </a:rPr>
            <a:t> </a:t>
          </a:r>
          <a:r>
            <a:rPr lang="nl-NL" sz="1100" b="1">
              <a:solidFill>
                <a:srgbClr val="7030A0"/>
              </a:solidFill>
            </a:rPr>
            <a:t>X</a:t>
          </a:r>
          <a:r>
            <a:rPr lang="nl-NL" sz="1100">
              <a:solidFill>
                <a:srgbClr val="7030A0"/>
              </a:solidFill>
            </a:rPr>
            <a:t> </a:t>
          </a:r>
          <a:r>
            <a:rPr lang="nl-NL" sz="1100" b="1">
              <a:solidFill>
                <a:srgbClr val="7030A0"/>
              </a:solidFill>
            </a:rPr>
            <a:t>OP Y</a:t>
          </a:r>
        </a:p>
        <a:p xmlns:a="http://schemas.openxmlformats.org/drawingml/2006/main">
          <a:endParaRPr lang="nl-NL" sz="11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0.10667</cdr:x>
      <cdr:y>0.43889</cdr:y>
    </cdr:from>
    <cdr:to>
      <cdr:x>0.47333</cdr:x>
      <cdr:y>0.77222</cdr:y>
    </cdr:to>
    <cdr:sp macro="" textlink="">
      <cdr:nvSpPr>
        <cdr:cNvPr id="6" name="Tekstvak 1"/>
        <cdr:cNvSpPr txBox="1"/>
      </cdr:nvSpPr>
      <cdr:spPr>
        <a:xfrm xmlns:a="http://schemas.openxmlformats.org/drawingml/2006/main">
          <a:off x="487695" y="1203960"/>
          <a:ext cx="1676370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nl-NL" sz="1100" b="1">
            <a:solidFill>
              <a:srgbClr val="7030A0"/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0.08167</cdr:x>
      <cdr:y>0.06667</cdr:y>
    </cdr:from>
    <cdr:to>
      <cdr:x>0.28167</cdr:x>
      <cdr:y>0.4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3380" y="1828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X</a:t>
          </a:r>
        </a:p>
      </cdr:txBody>
    </cdr:sp>
  </cdr:relSizeAnchor>
  <cdr:relSizeAnchor xmlns:cdr="http://schemas.openxmlformats.org/drawingml/2006/chartDrawing">
    <cdr:from>
      <cdr:x>0.85667</cdr:x>
      <cdr:y>0.81945</cdr:y>
    </cdr:from>
    <cdr:to>
      <cdr:x>0.93667</cdr:x>
      <cdr:y>0.93056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916680" y="2247912"/>
          <a:ext cx="365760" cy="304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Y</a:t>
          </a:r>
        </a:p>
      </cdr:txBody>
    </cdr:sp>
  </cdr:relSizeAnchor>
  <cdr:relSizeAnchor xmlns:cdr="http://schemas.openxmlformats.org/drawingml/2006/chartDrawing">
    <cdr:from>
      <cdr:x>0.35334</cdr:x>
      <cdr:y>0.55278</cdr:y>
    </cdr:from>
    <cdr:to>
      <cdr:x>0.72</cdr:x>
      <cdr:y>0.88611</cdr:y>
    </cdr:to>
    <cdr:sp macro="" textlink="">
      <cdr:nvSpPr>
        <cdr:cNvPr id="5" name="Tekstvak 1"/>
        <cdr:cNvSpPr txBox="1"/>
      </cdr:nvSpPr>
      <cdr:spPr>
        <a:xfrm xmlns:a="http://schemas.openxmlformats.org/drawingml/2006/main">
          <a:off x="1615470" y="1516389"/>
          <a:ext cx="1676370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>
              <a:solidFill>
                <a:schemeClr val="accent3">
                  <a:lumMod val="50000"/>
                </a:schemeClr>
              </a:solidFill>
            </a:rPr>
            <a:t>TRENDLIJN = 2</a:t>
          </a:r>
          <a:r>
            <a:rPr lang="nl-NL" sz="1100" b="1" baseline="30000">
              <a:solidFill>
                <a:schemeClr val="accent3">
                  <a:lumMod val="50000"/>
                </a:schemeClr>
              </a:solidFill>
            </a:rPr>
            <a:t>e</a:t>
          </a:r>
          <a:r>
            <a:rPr lang="nl-NL" sz="1100">
              <a:solidFill>
                <a:schemeClr val="accent3">
                  <a:lumMod val="50000"/>
                </a:schemeClr>
              </a:solidFill>
            </a:rPr>
            <a:t> </a:t>
          </a:r>
          <a:r>
            <a:rPr lang="nl-NL" sz="1100" b="1">
              <a:solidFill>
                <a:schemeClr val="accent3">
                  <a:lumMod val="50000"/>
                </a:schemeClr>
              </a:solidFill>
            </a:rPr>
            <a:t>REGRESSIELIJN</a:t>
          </a:r>
          <a:r>
            <a:rPr lang="nl-NL" sz="1100">
              <a:solidFill>
                <a:schemeClr val="accent3">
                  <a:lumMod val="50000"/>
                </a:schemeClr>
              </a:solidFill>
            </a:rPr>
            <a:t> </a:t>
          </a:r>
          <a:r>
            <a:rPr lang="nl-NL" sz="1100" b="1">
              <a:solidFill>
                <a:schemeClr val="accent3">
                  <a:lumMod val="50000"/>
                </a:schemeClr>
              </a:solidFill>
            </a:rPr>
            <a:t>X</a:t>
          </a:r>
          <a:r>
            <a:rPr lang="nl-NL" sz="1100">
              <a:solidFill>
                <a:schemeClr val="accent3">
                  <a:lumMod val="50000"/>
                </a:schemeClr>
              </a:solidFill>
            </a:rPr>
            <a:t> </a:t>
          </a:r>
          <a:r>
            <a:rPr lang="nl-NL" sz="1100" b="1">
              <a:solidFill>
                <a:schemeClr val="accent3">
                  <a:lumMod val="50000"/>
                </a:schemeClr>
              </a:solidFill>
            </a:rPr>
            <a:t>OP Y</a:t>
          </a:r>
        </a:p>
        <a:p xmlns:a="http://schemas.openxmlformats.org/drawingml/2006/main">
          <a:endParaRPr lang="nl-NL" sz="1100" b="1">
            <a:solidFill>
              <a:schemeClr val="accent3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0.10667</cdr:x>
      <cdr:y>0.43889</cdr:y>
    </cdr:from>
    <cdr:to>
      <cdr:x>0.47333</cdr:x>
      <cdr:y>0.77222</cdr:y>
    </cdr:to>
    <cdr:sp macro="" textlink="">
      <cdr:nvSpPr>
        <cdr:cNvPr id="6" name="Tekstvak 1"/>
        <cdr:cNvSpPr txBox="1"/>
      </cdr:nvSpPr>
      <cdr:spPr>
        <a:xfrm xmlns:a="http://schemas.openxmlformats.org/drawingml/2006/main">
          <a:off x="487695" y="1203960"/>
          <a:ext cx="1676370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nl-NL" sz="1100" b="1">
            <a:solidFill>
              <a:srgbClr val="7030A0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0.08167</cdr:x>
      <cdr:y>0.06667</cdr:y>
    </cdr:from>
    <cdr:to>
      <cdr:x>0.28167</cdr:x>
      <cdr:y>0.4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3380" y="1828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Y</a:t>
          </a:r>
        </a:p>
      </cdr:txBody>
    </cdr:sp>
  </cdr:relSizeAnchor>
  <cdr:relSizeAnchor xmlns:cdr="http://schemas.openxmlformats.org/drawingml/2006/chartDrawing">
    <cdr:from>
      <cdr:x>0.87333</cdr:x>
      <cdr:y>0.82223</cdr:y>
    </cdr:from>
    <cdr:to>
      <cdr:x>0.95333</cdr:x>
      <cdr:y>0.93334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992880" y="2255532"/>
          <a:ext cx="365760" cy="304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X</a:t>
          </a:r>
        </a:p>
      </cdr:txBody>
    </cdr:sp>
  </cdr:relSizeAnchor>
  <cdr:relSizeAnchor xmlns:cdr="http://schemas.openxmlformats.org/drawingml/2006/chartDrawing">
    <cdr:from>
      <cdr:x>0.1</cdr:x>
      <cdr:y>0.43611</cdr:y>
    </cdr:from>
    <cdr:to>
      <cdr:x>0.46667</cdr:x>
      <cdr:y>0.76944</cdr:y>
    </cdr:to>
    <cdr:sp macro="" textlink="">
      <cdr:nvSpPr>
        <cdr:cNvPr id="4" name="Tekstvak 3"/>
        <cdr:cNvSpPr txBox="1"/>
      </cdr:nvSpPr>
      <cdr:spPr>
        <a:xfrm xmlns:a="http://schemas.openxmlformats.org/drawingml/2006/main">
          <a:off x="457200" y="1196337"/>
          <a:ext cx="1676415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1</a:t>
          </a:r>
          <a:r>
            <a:rPr lang="nl-NL" sz="1100" b="1" baseline="30000">
              <a:solidFill>
                <a:srgbClr val="FF0000"/>
              </a:solidFill>
            </a:rPr>
            <a:t>e</a:t>
          </a:r>
          <a:r>
            <a:rPr lang="nl-NL" sz="1100"/>
            <a:t> </a:t>
          </a:r>
          <a:r>
            <a:rPr lang="nl-NL" sz="1100" b="1">
              <a:solidFill>
                <a:srgbClr val="FF0000"/>
              </a:solidFill>
            </a:rPr>
            <a:t>OTV-LIJN</a:t>
          </a:r>
          <a:r>
            <a:rPr lang="nl-NL" sz="1100"/>
            <a:t> </a:t>
          </a:r>
          <a:r>
            <a:rPr lang="nl-NL" sz="1100" b="1">
              <a:solidFill>
                <a:srgbClr val="FF0000"/>
              </a:solidFill>
            </a:rPr>
            <a:t>Y OP X</a:t>
          </a:r>
        </a:p>
      </cdr:txBody>
    </cdr:sp>
  </cdr:relSizeAnchor>
  <cdr:relSizeAnchor xmlns:cdr="http://schemas.openxmlformats.org/drawingml/2006/chartDrawing">
    <cdr:from>
      <cdr:x>0.37167</cdr:x>
      <cdr:y>0.15278</cdr:y>
    </cdr:from>
    <cdr:to>
      <cdr:x>0.73833</cdr:x>
      <cdr:y>0.48611</cdr:y>
    </cdr:to>
    <cdr:sp macro="" textlink="">
      <cdr:nvSpPr>
        <cdr:cNvPr id="5" name="Tekstvak 1"/>
        <cdr:cNvSpPr txBox="1"/>
      </cdr:nvSpPr>
      <cdr:spPr>
        <a:xfrm xmlns:a="http://schemas.openxmlformats.org/drawingml/2006/main">
          <a:off x="1699260" y="419100"/>
          <a:ext cx="1676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>
              <a:solidFill>
                <a:srgbClr val="7030A0"/>
              </a:solidFill>
            </a:rPr>
            <a:t>2</a:t>
          </a:r>
          <a:r>
            <a:rPr lang="nl-NL" sz="1100" b="1" baseline="30000">
              <a:solidFill>
                <a:srgbClr val="7030A0"/>
              </a:solidFill>
            </a:rPr>
            <a:t>e</a:t>
          </a:r>
          <a:r>
            <a:rPr lang="nl-NL" sz="1100">
              <a:solidFill>
                <a:srgbClr val="7030A0"/>
              </a:solidFill>
            </a:rPr>
            <a:t> </a:t>
          </a:r>
          <a:r>
            <a:rPr lang="nl-NL" sz="1100" b="1">
              <a:solidFill>
                <a:srgbClr val="7030A0"/>
              </a:solidFill>
            </a:rPr>
            <a:t>OTV-LIJN</a:t>
          </a:r>
        </a:p>
        <a:p xmlns:a="http://schemas.openxmlformats.org/drawingml/2006/main">
          <a:endParaRPr lang="nl-NL" sz="1100" b="1">
            <a:solidFill>
              <a:srgbClr val="7030A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0.07833</cdr:x>
      <cdr:y>0.03889</cdr:y>
    </cdr:from>
    <cdr:to>
      <cdr:x>0.15833</cdr:x>
      <cdr:y>0.15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58140" y="106680"/>
          <a:ext cx="36576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1100" b="1"/>
            <a:t>X</a:t>
          </a:r>
        </a:p>
      </cdr:txBody>
    </cdr:sp>
  </cdr:relSizeAnchor>
  <cdr:relSizeAnchor xmlns:cdr="http://schemas.openxmlformats.org/drawingml/2006/chartDrawing">
    <cdr:from>
      <cdr:x>0.86333</cdr:x>
      <cdr:y>0.825</cdr:y>
    </cdr:from>
    <cdr:to>
      <cdr:x>0.94333</cdr:x>
      <cdr:y>0.93611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947160" y="2263140"/>
          <a:ext cx="36576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Y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</cdr:x>
      <cdr:y>0.4637</cdr:y>
    </cdr:from>
    <cdr:to>
      <cdr:x>0.54</cdr:x>
      <cdr:y>0.74473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1554480" y="15087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TRENDLIJN</a:t>
          </a:r>
        </a:p>
      </cdr:txBody>
    </cdr:sp>
  </cdr:relSizeAnchor>
  <cdr:relSizeAnchor xmlns:cdr="http://schemas.openxmlformats.org/drawingml/2006/chartDrawing">
    <cdr:from>
      <cdr:x>0.775</cdr:x>
      <cdr:y>0.20375</cdr:y>
    </cdr:from>
    <cdr:to>
      <cdr:x>0.975</cdr:x>
      <cdr:y>0.48478</cdr:y>
    </cdr:to>
    <cdr:sp macro="" textlink="">
      <cdr:nvSpPr>
        <cdr:cNvPr id="4" name="Tekstvak 3"/>
        <cdr:cNvSpPr txBox="1"/>
      </cdr:nvSpPr>
      <cdr:spPr>
        <a:xfrm xmlns:a="http://schemas.openxmlformats.org/drawingml/2006/main">
          <a:off x="3543300" y="6629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a             b</a:t>
          </a:r>
        </a:p>
      </cdr:txBody>
    </cdr:sp>
  </cdr:relSizeAnchor>
  <cdr:relSizeAnchor xmlns:cdr="http://schemas.openxmlformats.org/drawingml/2006/chartDrawing">
    <cdr:from>
      <cdr:x>0.16503</cdr:x>
      <cdr:y>0.18735</cdr:y>
    </cdr:from>
    <cdr:to>
      <cdr:x>0.45512</cdr:x>
      <cdr:y>0.37453</cdr:y>
    </cdr:to>
    <cdr:sp macro="" textlink="">
      <cdr:nvSpPr>
        <cdr:cNvPr id="5" name="Tekstvak 6"/>
        <cdr:cNvSpPr txBox="1"/>
      </cdr:nvSpPr>
      <cdr:spPr>
        <a:xfrm xmlns:a="http://schemas.openxmlformats.org/drawingml/2006/main">
          <a:off x="769620" y="609600"/>
          <a:ext cx="1352806" cy="609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100" b="1"/>
            <a:t>LINEAIR</a:t>
          </a:r>
        </a:p>
        <a:p xmlns:a="http://schemas.openxmlformats.org/drawingml/2006/main">
          <a:r>
            <a:rPr lang="nl-NL" sz="1100" b="1"/>
            <a:t>SNIJPUNT MET Y-AS</a:t>
          </a:r>
        </a:p>
        <a:p xmlns:a="http://schemas.openxmlformats.org/drawingml/2006/main">
          <a:r>
            <a:rPr lang="nl-NL" sz="1100" b="1"/>
            <a:t>NIET AANGEVINKT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</cdr:x>
      <cdr:y>0.19906</cdr:y>
    </cdr:from>
    <cdr:to>
      <cdr:x>0.51882</cdr:x>
      <cdr:y>0.38624</cdr:y>
    </cdr:to>
    <cdr:sp macro="" textlink="">
      <cdr:nvSpPr>
        <cdr:cNvPr id="3" name="Tekstvak 6"/>
        <cdr:cNvSpPr txBox="1"/>
      </cdr:nvSpPr>
      <cdr:spPr>
        <a:xfrm xmlns:a="http://schemas.openxmlformats.org/drawingml/2006/main">
          <a:off x="640080" y="647700"/>
          <a:ext cx="1731949" cy="609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100" b="1"/>
            <a:t>LINEAIR</a:t>
          </a:r>
        </a:p>
        <a:p xmlns:a="http://schemas.openxmlformats.org/drawingml/2006/main">
          <a:r>
            <a:rPr lang="nl-NL" sz="1100" b="1"/>
            <a:t>SNIJPUNT MET Y-AS</a:t>
          </a:r>
        </a:p>
        <a:p xmlns:a="http://schemas.openxmlformats.org/drawingml/2006/main">
          <a:r>
            <a:rPr lang="nl-NL" sz="1100" b="1"/>
            <a:t>AANGEVINKT MET Y(0)</a:t>
          </a:r>
          <a:r>
            <a:rPr lang="nl-NL" sz="1100" b="1" baseline="0"/>
            <a:t> = 0</a:t>
          </a:r>
          <a:endParaRPr lang="nl-NL" sz="1100" b="1"/>
        </a:p>
      </cdr:txBody>
    </cdr:sp>
  </cdr:relSizeAnchor>
  <cdr:relSizeAnchor xmlns:cdr="http://schemas.openxmlformats.org/drawingml/2006/chartDrawing">
    <cdr:from>
      <cdr:x>0.12833</cdr:x>
      <cdr:y>0.48712</cdr:y>
    </cdr:from>
    <cdr:to>
      <cdr:x>0.32833</cdr:x>
      <cdr:y>0.76815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586740" y="15849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1100" b="1"/>
            <a:t>TRENDLIJN RECHTEVENREDIG</a:t>
          </a:r>
        </a:p>
        <a:p xmlns:a="http://schemas.openxmlformats.org/drawingml/2006/main">
          <a:endParaRPr lang="nl-NL" sz="1100" b="1"/>
        </a:p>
        <a:p xmlns:a="http://schemas.openxmlformats.org/drawingml/2006/main">
          <a:r>
            <a:rPr lang="nl-NL" sz="1100" b="1"/>
            <a:t>GAAT DOOR (0,0)</a:t>
          </a:r>
        </a:p>
      </cdr:txBody>
    </cdr:sp>
  </cdr:relSizeAnchor>
  <cdr:relSizeAnchor xmlns:cdr="http://schemas.openxmlformats.org/drawingml/2006/chartDrawing">
    <cdr:from>
      <cdr:x>0.82922</cdr:x>
      <cdr:y>0.2459</cdr:y>
    </cdr:from>
    <cdr:to>
      <cdr:x>0.90922</cdr:x>
      <cdr:y>0.52693</cdr:y>
    </cdr:to>
    <cdr:sp macro="" textlink="">
      <cdr:nvSpPr>
        <cdr:cNvPr id="5" name="Tekstvak 1"/>
        <cdr:cNvSpPr txBox="1"/>
      </cdr:nvSpPr>
      <cdr:spPr>
        <a:xfrm xmlns:a="http://schemas.openxmlformats.org/drawingml/2006/main">
          <a:off x="4062895" y="800100"/>
          <a:ext cx="39197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1100" b="1"/>
            <a:t>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</cdr:x>
      <cdr:y>0.19906</cdr:y>
    </cdr:from>
    <cdr:to>
      <cdr:x>0.51882</cdr:x>
      <cdr:y>0.38624</cdr:y>
    </cdr:to>
    <cdr:sp macro="" textlink="">
      <cdr:nvSpPr>
        <cdr:cNvPr id="3" name="Tekstvak 6"/>
        <cdr:cNvSpPr txBox="1"/>
      </cdr:nvSpPr>
      <cdr:spPr>
        <a:xfrm xmlns:a="http://schemas.openxmlformats.org/drawingml/2006/main">
          <a:off x="640080" y="647700"/>
          <a:ext cx="1731949" cy="609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100" b="1"/>
            <a:t>POLYNOOM 2</a:t>
          </a:r>
        </a:p>
        <a:p xmlns:a="http://schemas.openxmlformats.org/drawingml/2006/main">
          <a:r>
            <a:rPr lang="nl-NL" sz="1100" b="1"/>
            <a:t>SNIJPUNT MET Y-AS</a:t>
          </a:r>
        </a:p>
        <a:p xmlns:a="http://schemas.openxmlformats.org/drawingml/2006/main">
          <a:r>
            <a:rPr lang="nl-NL" sz="1100" b="1"/>
            <a:t>AANGEVINKT MET Y(0)</a:t>
          </a:r>
          <a:r>
            <a:rPr lang="nl-NL" sz="1100" b="1" baseline="0"/>
            <a:t> = 0</a:t>
          </a:r>
          <a:endParaRPr lang="nl-NL" sz="1100" b="1"/>
        </a:p>
      </cdr:txBody>
    </cdr:sp>
  </cdr:relSizeAnchor>
  <cdr:relSizeAnchor xmlns:cdr="http://schemas.openxmlformats.org/drawingml/2006/chartDrawing">
    <cdr:from>
      <cdr:x>0.09185</cdr:x>
      <cdr:y>0.62998</cdr:y>
    </cdr:from>
    <cdr:to>
      <cdr:x>0.29185</cdr:x>
      <cdr:y>0.91101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422018" y="2049782"/>
          <a:ext cx="918972" cy="914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1100" b="1"/>
            <a:t>TRENDLIJN </a:t>
          </a:r>
        </a:p>
        <a:p xmlns:a="http://schemas.openxmlformats.org/drawingml/2006/main">
          <a:r>
            <a:rPr lang="nl-NL" sz="1100" b="1"/>
            <a:t>GAAT DOOR (0,0)</a:t>
          </a:r>
        </a:p>
      </cdr:txBody>
    </cdr:sp>
  </cdr:relSizeAnchor>
  <cdr:relSizeAnchor xmlns:cdr="http://schemas.openxmlformats.org/drawingml/2006/chartDrawing">
    <cdr:from>
      <cdr:x>0.36153</cdr:x>
      <cdr:y>0.41218</cdr:y>
    </cdr:from>
    <cdr:to>
      <cdr:x>0.56451</cdr:x>
      <cdr:y>0.69321</cdr:y>
    </cdr:to>
    <cdr:sp macro="" textlink="">
      <cdr:nvSpPr>
        <cdr:cNvPr id="6" name="Tekstvak 1"/>
        <cdr:cNvSpPr txBox="1"/>
      </cdr:nvSpPr>
      <cdr:spPr>
        <a:xfrm xmlns:a="http://schemas.openxmlformats.org/drawingml/2006/main">
          <a:off x="1661160" y="1341120"/>
          <a:ext cx="932688" cy="914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1100" b="1"/>
            <a:t>a                b 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0.59</cdr:x>
      <cdr:y>0.70726</cdr:y>
    </cdr:from>
    <cdr:to>
      <cdr:x>0.79</cdr:x>
      <cdr:y>0.98829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2751430" y="2301239"/>
          <a:ext cx="932688" cy="91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TRENDLIJN</a:t>
          </a:r>
        </a:p>
      </cdr:txBody>
    </cdr:sp>
  </cdr:relSizeAnchor>
  <cdr:relSizeAnchor xmlns:cdr="http://schemas.openxmlformats.org/drawingml/2006/chartDrawing">
    <cdr:from>
      <cdr:x>0.24395</cdr:x>
      <cdr:y>0.40516</cdr:y>
    </cdr:from>
    <cdr:to>
      <cdr:x>0.44395</cdr:x>
      <cdr:y>0.68619</cdr:y>
    </cdr:to>
    <cdr:sp macro="" textlink="">
      <cdr:nvSpPr>
        <cdr:cNvPr id="4" name="Tekstvak 3"/>
        <cdr:cNvSpPr txBox="1"/>
      </cdr:nvSpPr>
      <cdr:spPr>
        <a:xfrm xmlns:a="http://schemas.openxmlformats.org/drawingml/2006/main">
          <a:off x="1137666" y="1318270"/>
          <a:ext cx="932688" cy="914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a               b              c</a:t>
          </a:r>
        </a:p>
      </cdr:txBody>
    </cdr:sp>
  </cdr:relSizeAnchor>
  <cdr:relSizeAnchor xmlns:cdr="http://schemas.openxmlformats.org/drawingml/2006/chartDrawing">
    <cdr:from>
      <cdr:x>0.16503</cdr:x>
      <cdr:y>0.1733</cdr:y>
    </cdr:from>
    <cdr:to>
      <cdr:x>0.46532</cdr:x>
      <cdr:y>0.36047</cdr:y>
    </cdr:to>
    <cdr:sp macro="" textlink="">
      <cdr:nvSpPr>
        <cdr:cNvPr id="5" name="Tekstvak 6"/>
        <cdr:cNvSpPr txBox="1"/>
      </cdr:nvSpPr>
      <cdr:spPr>
        <a:xfrm xmlns:a="http://schemas.openxmlformats.org/drawingml/2006/main">
          <a:off x="769608" y="563868"/>
          <a:ext cx="1400383" cy="609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100" b="1"/>
            <a:t>POLYNOOM 2</a:t>
          </a:r>
        </a:p>
        <a:p xmlns:a="http://schemas.openxmlformats.org/drawingml/2006/main">
          <a:r>
            <a:rPr lang="nl-NL" sz="1100" b="1"/>
            <a:t>SNIJPUNT MET Y-AS</a:t>
          </a:r>
        </a:p>
        <a:p xmlns:a="http://schemas.openxmlformats.org/drawingml/2006/main">
          <a:r>
            <a:rPr lang="nl-NL" sz="1100" b="1"/>
            <a:t>NIET AANGEVINKT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0.13079</cdr:x>
      <cdr:y>0.3384</cdr:y>
    </cdr:from>
    <cdr:to>
      <cdr:x>0.53387</cdr:x>
      <cdr:y>0.50218</cdr:y>
    </cdr:to>
    <cdr:sp macro="" textlink="">
      <cdr:nvSpPr>
        <cdr:cNvPr id="3" name="Tekstvak 6"/>
        <cdr:cNvSpPr txBox="1"/>
      </cdr:nvSpPr>
      <cdr:spPr>
        <a:xfrm xmlns:a="http://schemas.openxmlformats.org/drawingml/2006/main">
          <a:off x="757428" y="1258377"/>
          <a:ext cx="2334293" cy="609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OPTIMAAL</a:t>
          </a:r>
        </a:p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THEORETISCH VERBAND</a:t>
          </a:r>
        </a:p>
        <a:p xmlns:a="http://schemas.openxmlformats.org/drawingml/2006/main">
          <a:r>
            <a:rPr lang="nl-NL" sz="1100" b="1">
              <a:solidFill>
                <a:srgbClr val="7030A0"/>
              </a:solidFill>
            </a:rPr>
            <a:t>VERSNELLING = 0,896*2 = 1,79 m/s</a:t>
          </a:r>
          <a:r>
            <a:rPr lang="nl-NL" sz="1100" b="1" baseline="30000">
              <a:solidFill>
                <a:srgbClr val="7030A0"/>
              </a:solidFill>
            </a:rPr>
            <a:t>2</a:t>
          </a:r>
          <a:r>
            <a:rPr lang="nl-NL" sz="1100" b="1">
              <a:solidFill>
                <a:srgbClr val="FF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0.0958</cdr:x>
      <cdr:y>0.61564</cdr:y>
    </cdr:from>
    <cdr:to>
      <cdr:x>0.2958</cdr:x>
      <cdr:y>0.89667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554782" y="2289278"/>
          <a:ext cx="1158240" cy="1045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nl-NL" sz="1100" b="1">
            <a:solidFill>
              <a:srgbClr val="FF0000"/>
            </a:solidFill>
          </a:endParaRPr>
        </a:p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GAAT DOOR (0,0)</a:t>
          </a:r>
        </a:p>
      </cdr:txBody>
    </cdr:sp>
  </cdr:relSizeAnchor>
  <cdr:relSizeAnchor xmlns:cdr="http://schemas.openxmlformats.org/drawingml/2006/chartDrawing">
    <cdr:from>
      <cdr:x>0.43258</cdr:x>
      <cdr:y>0.31796</cdr:y>
    </cdr:from>
    <cdr:to>
      <cdr:x>0.63556</cdr:x>
      <cdr:y>0.59899</cdr:y>
    </cdr:to>
    <cdr:sp macro="" textlink="">
      <cdr:nvSpPr>
        <cdr:cNvPr id="6" name="Tekstvak 1"/>
        <cdr:cNvSpPr txBox="1"/>
      </cdr:nvSpPr>
      <cdr:spPr>
        <a:xfrm xmlns:a="http://schemas.openxmlformats.org/drawingml/2006/main">
          <a:off x="2505173" y="1189604"/>
          <a:ext cx="1175497" cy="105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  </a:t>
          </a:r>
        </a:p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YT(X) = 0,896 * X</a:t>
          </a:r>
          <a:r>
            <a:rPr lang="nl-NL" sz="1100" b="1" baseline="30000">
              <a:solidFill>
                <a:srgbClr val="FF0000"/>
              </a:solidFill>
            </a:rPr>
            <a:t>2</a:t>
          </a:r>
          <a:r>
            <a:rPr lang="nl-NL" sz="1100" b="1">
              <a:solidFill>
                <a:srgbClr val="FF0000"/>
              </a:solidFill>
            </a:rPr>
            <a:t>       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0.12158</cdr:x>
      <cdr:y>0.21135</cdr:y>
    </cdr:from>
    <cdr:to>
      <cdr:x>0.39849</cdr:x>
      <cdr:y>0.32881</cdr:y>
    </cdr:to>
    <cdr:sp macro="" textlink="">
      <cdr:nvSpPr>
        <cdr:cNvPr id="3" name="Tekstvak 6"/>
        <cdr:cNvSpPr txBox="1"/>
      </cdr:nvSpPr>
      <cdr:spPr>
        <a:xfrm xmlns:a="http://schemas.openxmlformats.org/drawingml/2006/main">
          <a:off x="704091" y="785921"/>
          <a:ext cx="1603644" cy="4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OPTIMAAL</a:t>
          </a:r>
        </a:p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THEORETISCH VERBAND</a:t>
          </a:r>
        </a:p>
      </cdr:txBody>
    </cdr:sp>
  </cdr:relSizeAnchor>
  <cdr:relSizeAnchor xmlns:cdr="http://schemas.openxmlformats.org/drawingml/2006/chartDrawing">
    <cdr:from>
      <cdr:x>0.08527</cdr:x>
      <cdr:y>0.61154</cdr:y>
    </cdr:from>
    <cdr:to>
      <cdr:x>0.28527</cdr:x>
      <cdr:y>0.89257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493837" y="2274054"/>
          <a:ext cx="1158240" cy="1045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nl-NL" sz="1100" b="1">
            <a:solidFill>
              <a:srgbClr val="FF0000"/>
            </a:solidFill>
          </a:endParaRPr>
        </a:p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GAAT DOOR (0 , -2,69)</a:t>
          </a:r>
        </a:p>
      </cdr:txBody>
    </cdr:sp>
  </cdr:relSizeAnchor>
  <cdr:relSizeAnchor xmlns:cdr="http://schemas.openxmlformats.org/drawingml/2006/chartDrawing">
    <cdr:from>
      <cdr:x>0.301</cdr:x>
      <cdr:y>0.33841</cdr:y>
    </cdr:from>
    <cdr:to>
      <cdr:x>0.50398</cdr:x>
      <cdr:y>0.61944</cdr:y>
    </cdr:to>
    <cdr:sp macro="" textlink="">
      <cdr:nvSpPr>
        <cdr:cNvPr id="6" name="Tekstvak 1"/>
        <cdr:cNvSpPr txBox="1"/>
      </cdr:nvSpPr>
      <cdr:spPr>
        <a:xfrm xmlns:a="http://schemas.openxmlformats.org/drawingml/2006/main">
          <a:off x="1743163" y="1258414"/>
          <a:ext cx="1175498" cy="1045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  </a:t>
          </a:r>
        </a:p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YT(X) = 23,5 * 1,27</a:t>
          </a:r>
          <a:r>
            <a:rPr lang="nl-NL" sz="1100" b="1" baseline="30000">
              <a:solidFill>
                <a:srgbClr val="FF0000"/>
              </a:solidFill>
            </a:rPr>
            <a:t>0,65*X</a:t>
          </a:r>
          <a:r>
            <a:rPr lang="nl-NL" sz="1100" b="1" baseline="0">
              <a:solidFill>
                <a:srgbClr val="FF0000"/>
              </a:solidFill>
            </a:rPr>
            <a:t> - 26,2</a:t>
          </a:r>
          <a:r>
            <a:rPr lang="nl-NL" sz="1100" b="1">
              <a:solidFill>
                <a:srgbClr val="FF0000"/>
              </a:solidFill>
            </a:rPr>
            <a:t>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152400</xdr:rowOff>
    </xdr:from>
    <xdr:to>
      <xdr:col>7</xdr:col>
      <xdr:colOff>304800</xdr:colOff>
      <xdr:row>99</xdr:row>
      <xdr:rowOff>152400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320040</xdr:colOff>
      <xdr:row>84</xdr:row>
      <xdr:rowOff>152400</xdr:rowOff>
    </xdr:from>
    <xdr:to>
      <xdr:col>15</xdr:col>
      <xdr:colOff>15240</xdr:colOff>
      <xdr:row>99</xdr:row>
      <xdr:rowOff>152400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281940</xdr:colOff>
      <xdr:row>111</xdr:row>
      <xdr:rowOff>83820</xdr:rowOff>
    </xdr:from>
    <xdr:to>
      <xdr:col>6</xdr:col>
      <xdr:colOff>281940</xdr:colOff>
      <xdr:row>115</xdr:row>
      <xdr:rowOff>121920</xdr:rowOff>
    </xdr:to>
    <xdr:cxnSp macro="">
      <xdr:nvCxnSpPr>
        <xdr:cNvPr id="10" name="Rechte verbindingslijn met pijl 9"/>
        <xdr:cNvCxnSpPr/>
      </xdr:nvCxnSpPr>
      <xdr:spPr>
        <a:xfrm flipV="1">
          <a:off x="3939540" y="10690860"/>
          <a:ext cx="0" cy="792480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114</xdr:row>
      <xdr:rowOff>175260</xdr:rowOff>
    </xdr:from>
    <xdr:to>
      <xdr:col>10</xdr:col>
      <xdr:colOff>342900</xdr:colOff>
      <xdr:row>116</xdr:row>
      <xdr:rowOff>0</xdr:rowOff>
    </xdr:to>
    <xdr:cxnSp macro="">
      <xdr:nvCxnSpPr>
        <xdr:cNvPr id="12" name="Rechte verbindingslijn met pijl 11"/>
        <xdr:cNvCxnSpPr/>
      </xdr:nvCxnSpPr>
      <xdr:spPr>
        <a:xfrm>
          <a:off x="6438900" y="11330940"/>
          <a:ext cx="0" cy="213360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116</xdr:row>
      <xdr:rowOff>106680</xdr:rowOff>
    </xdr:from>
    <xdr:to>
      <xdr:col>8</xdr:col>
      <xdr:colOff>472440</xdr:colOff>
      <xdr:row>116</xdr:row>
      <xdr:rowOff>114300</xdr:rowOff>
    </xdr:to>
    <xdr:cxnSp macro="">
      <xdr:nvCxnSpPr>
        <xdr:cNvPr id="13" name="Rechte verbindingslijn met pijl 12"/>
        <xdr:cNvCxnSpPr/>
      </xdr:nvCxnSpPr>
      <xdr:spPr>
        <a:xfrm flipH="1" flipV="1">
          <a:off x="5151120" y="11650980"/>
          <a:ext cx="198120" cy="7620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45</xdr:row>
      <xdr:rowOff>76200</xdr:rowOff>
    </xdr:from>
    <xdr:to>
      <xdr:col>7</xdr:col>
      <xdr:colOff>304800</xdr:colOff>
      <xdr:row>60</xdr:row>
      <xdr:rowOff>76200</xdr:rowOff>
    </xdr:to>
    <xdr:graphicFrame macro="">
      <xdr:nvGraphicFramePr>
        <xdr:cNvPr id="15" name="Grafiek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342900</xdr:colOff>
      <xdr:row>45</xdr:row>
      <xdr:rowOff>68580</xdr:rowOff>
    </xdr:from>
    <xdr:to>
      <xdr:col>15</xdr:col>
      <xdr:colOff>38100</xdr:colOff>
      <xdr:row>60</xdr:row>
      <xdr:rowOff>68580</xdr:rowOff>
    </xdr:to>
    <xdr:graphicFrame macro="">
      <xdr:nvGraphicFramePr>
        <xdr:cNvPr id="20" name="Grafiek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124</xdr:row>
      <xdr:rowOff>152400</xdr:rowOff>
    </xdr:from>
    <xdr:to>
      <xdr:col>7</xdr:col>
      <xdr:colOff>304800</xdr:colOff>
      <xdr:row>139</xdr:row>
      <xdr:rowOff>152400</xdr:rowOff>
    </xdr:to>
    <xdr:graphicFrame macro="">
      <xdr:nvGraphicFramePr>
        <xdr:cNvPr id="11" name="Grafie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320040</xdr:colOff>
      <xdr:row>124</xdr:row>
      <xdr:rowOff>152400</xdr:rowOff>
    </xdr:from>
    <xdr:to>
      <xdr:col>15</xdr:col>
      <xdr:colOff>15240</xdr:colOff>
      <xdr:row>139</xdr:row>
      <xdr:rowOff>152400</xdr:rowOff>
    </xdr:to>
    <xdr:graphicFrame macro="">
      <xdr:nvGraphicFramePr>
        <xdr:cNvPr id="14" name="Grafie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281940</xdr:colOff>
      <xdr:row>151</xdr:row>
      <xdr:rowOff>83820</xdr:rowOff>
    </xdr:from>
    <xdr:to>
      <xdr:col>6</xdr:col>
      <xdr:colOff>281940</xdr:colOff>
      <xdr:row>155</xdr:row>
      <xdr:rowOff>121920</xdr:rowOff>
    </xdr:to>
    <xdr:cxnSp macro="">
      <xdr:nvCxnSpPr>
        <xdr:cNvPr id="16" name="Rechte verbindingslijn met pijl 15"/>
        <xdr:cNvCxnSpPr/>
      </xdr:nvCxnSpPr>
      <xdr:spPr>
        <a:xfrm flipV="1">
          <a:off x="3939540" y="21259800"/>
          <a:ext cx="0" cy="792480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154</xdr:row>
      <xdr:rowOff>175260</xdr:rowOff>
    </xdr:from>
    <xdr:to>
      <xdr:col>10</xdr:col>
      <xdr:colOff>342900</xdr:colOff>
      <xdr:row>156</xdr:row>
      <xdr:rowOff>0</xdr:rowOff>
    </xdr:to>
    <xdr:cxnSp macro="">
      <xdr:nvCxnSpPr>
        <xdr:cNvPr id="17" name="Rechte verbindingslijn met pijl 16"/>
        <xdr:cNvCxnSpPr/>
      </xdr:nvCxnSpPr>
      <xdr:spPr>
        <a:xfrm>
          <a:off x="6438900" y="21899880"/>
          <a:ext cx="0" cy="213360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156</xdr:row>
      <xdr:rowOff>106680</xdr:rowOff>
    </xdr:from>
    <xdr:to>
      <xdr:col>8</xdr:col>
      <xdr:colOff>472440</xdr:colOff>
      <xdr:row>156</xdr:row>
      <xdr:rowOff>114300</xdr:rowOff>
    </xdr:to>
    <xdr:cxnSp macro="">
      <xdr:nvCxnSpPr>
        <xdr:cNvPr id="18" name="Rechte verbindingslijn met pijl 17"/>
        <xdr:cNvCxnSpPr/>
      </xdr:nvCxnSpPr>
      <xdr:spPr>
        <a:xfrm flipH="1" flipV="1">
          <a:off x="5151120" y="22219920"/>
          <a:ext cx="198120" cy="7620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0.08167</cdr:x>
      <cdr:y>0.06667</cdr:y>
    </cdr:from>
    <cdr:to>
      <cdr:x>0.28167</cdr:x>
      <cdr:y>0.4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3380" y="1828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/>
            <a:t>Y</a:t>
          </a:r>
        </a:p>
      </cdr:txBody>
    </cdr:sp>
  </cdr:relSizeAnchor>
  <cdr:relSizeAnchor xmlns:cdr="http://schemas.openxmlformats.org/drawingml/2006/chartDrawing">
    <cdr:from>
      <cdr:x>0.92</cdr:x>
      <cdr:y>0.68056</cdr:y>
    </cdr:from>
    <cdr:to>
      <cdr:x>1</cdr:x>
      <cdr:y>0.79167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259580" y="1866900"/>
          <a:ext cx="36576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X</a:t>
          </a:r>
        </a:p>
      </cdr:txBody>
    </cdr:sp>
  </cdr:relSizeAnchor>
  <cdr:relSizeAnchor xmlns:cdr="http://schemas.openxmlformats.org/drawingml/2006/chartDrawing">
    <cdr:from>
      <cdr:x>0.095</cdr:x>
      <cdr:y>0.46111</cdr:y>
    </cdr:from>
    <cdr:to>
      <cdr:x>0.46167</cdr:x>
      <cdr:y>0.79444</cdr:y>
    </cdr:to>
    <cdr:sp macro="" textlink="">
      <cdr:nvSpPr>
        <cdr:cNvPr id="4" name="Tekstvak 3"/>
        <cdr:cNvSpPr txBox="1"/>
      </cdr:nvSpPr>
      <cdr:spPr>
        <a:xfrm xmlns:a="http://schemas.openxmlformats.org/drawingml/2006/main">
          <a:off x="434340" y="1264920"/>
          <a:ext cx="1676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 b="1">
              <a:solidFill>
                <a:srgbClr val="FF0000"/>
              </a:solidFill>
            </a:rPr>
            <a:t>1</a:t>
          </a:r>
          <a:r>
            <a:rPr lang="nl-NL" sz="1100" b="1" baseline="30000">
              <a:solidFill>
                <a:srgbClr val="FF0000"/>
              </a:solidFill>
            </a:rPr>
            <a:t>e</a:t>
          </a:r>
          <a:r>
            <a:rPr lang="nl-NL" sz="1100"/>
            <a:t> </a:t>
          </a:r>
          <a:r>
            <a:rPr lang="nl-NL" sz="1100" b="1">
              <a:solidFill>
                <a:srgbClr val="FF0000"/>
              </a:solidFill>
            </a:rPr>
            <a:t>OTV-LIJN</a:t>
          </a:r>
          <a:r>
            <a:rPr lang="nl-NL" sz="1100"/>
            <a:t> </a:t>
          </a:r>
          <a:r>
            <a:rPr lang="nl-NL" sz="1100" b="1">
              <a:solidFill>
                <a:srgbClr val="FF0000"/>
              </a:solidFill>
            </a:rPr>
            <a:t>Y OP X</a:t>
          </a:r>
        </a:p>
      </cdr:txBody>
    </cdr:sp>
  </cdr:relSizeAnchor>
  <cdr:relSizeAnchor xmlns:cdr="http://schemas.openxmlformats.org/drawingml/2006/chartDrawing">
    <cdr:from>
      <cdr:x>0.37167</cdr:x>
      <cdr:y>0.15278</cdr:y>
    </cdr:from>
    <cdr:to>
      <cdr:x>0.73833</cdr:x>
      <cdr:y>0.48611</cdr:y>
    </cdr:to>
    <cdr:sp macro="" textlink="">
      <cdr:nvSpPr>
        <cdr:cNvPr id="5" name="Tekstvak 1"/>
        <cdr:cNvSpPr txBox="1"/>
      </cdr:nvSpPr>
      <cdr:spPr>
        <a:xfrm xmlns:a="http://schemas.openxmlformats.org/drawingml/2006/main">
          <a:off x="1699260" y="419100"/>
          <a:ext cx="1676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>
              <a:solidFill>
                <a:srgbClr val="7030A0"/>
              </a:solidFill>
            </a:rPr>
            <a:t>2</a:t>
          </a:r>
          <a:r>
            <a:rPr lang="nl-NL" sz="1100" b="1" baseline="30000">
              <a:solidFill>
                <a:srgbClr val="7030A0"/>
              </a:solidFill>
            </a:rPr>
            <a:t>e</a:t>
          </a:r>
          <a:r>
            <a:rPr lang="nl-NL" sz="1100">
              <a:solidFill>
                <a:srgbClr val="7030A0"/>
              </a:solidFill>
            </a:rPr>
            <a:t> </a:t>
          </a:r>
          <a:r>
            <a:rPr lang="nl-NL" sz="1100" b="1">
              <a:solidFill>
                <a:srgbClr val="7030A0"/>
              </a:solidFill>
            </a:rPr>
            <a:t>OTV-LIJN</a:t>
          </a:r>
        </a:p>
        <a:p xmlns:a="http://schemas.openxmlformats.org/drawingml/2006/main">
          <a:endParaRPr lang="nl-NL" sz="11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0.37167</cdr:x>
      <cdr:y>0.25</cdr:y>
    </cdr:from>
    <cdr:to>
      <cdr:x>0.73833</cdr:x>
      <cdr:y>0.58333</cdr:y>
    </cdr:to>
    <cdr:sp macro="" textlink="">
      <cdr:nvSpPr>
        <cdr:cNvPr id="6" name="Tekstvak 1"/>
        <cdr:cNvSpPr txBox="1"/>
      </cdr:nvSpPr>
      <cdr:spPr>
        <a:xfrm xmlns:a="http://schemas.openxmlformats.org/drawingml/2006/main">
          <a:off x="1699260" y="685800"/>
          <a:ext cx="1676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>
              <a:solidFill>
                <a:srgbClr val="7030A0"/>
              </a:solidFill>
            </a:rPr>
            <a:t>Y = 12,42 X -29,16</a:t>
          </a:r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0"/>
  <sheetViews>
    <sheetView tabSelected="1" workbookViewId="0">
      <selection activeCell="A286" sqref="A286:XFD287"/>
    </sheetView>
  </sheetViews>
  <sheetFormatPr defaultRowHeight="14.4"/>
  <cols>
    <col min="5" max="5" width="10.21875" bestFit="1" customWidth="1"/>
    <col min="11" max="11" width="9.21875" customWidth="1"/>
    <col min="14" max="14" width="8.88671875" customWidth="1"/>
    <col min="16" max="16" width="8.88671875" customWidth="1"/>
  </cols>
  <sheetData>
    <row r="1" spans="1:7">
      <c r="A1" s="2" t="s">
        <v>0</v>
      </c>
      <c r="G1" s="9" t="s">
        <v>119</v>
      </c>
    </row>
    <row r="3" spans="1:7">
      <c r="A3" s="9" t="s">
        <v>132</v>
      </c>
    </row>
    <row r="5" spans="1:7">
      <c r="A5" s="1" t="s">
        <v>32</v>
      </c>
    </row>
    <row r="6" spans="1:7">
      <c r="A6" s="1" t="s">
        <v>1</v>
      </c>
    </row>
    <row r="7" spans="1:7">
      <c r="A7" s="1" t="s">
        <v>2</v>
      </c>
    </row>
    <row r="8" spans="1:7">
      <c r="A8" s="1" t="s">
        <v>3</v>
      </c>
    </row>
    <row r="9" spans="1:7">
      <c r="A9" s="1"/>
    </row>
    <row r="10" spans="1:7">
      <c r="A10" s="9" t="s">
        <v>10</v>
      </c>
    </row>
    <row r="11" spans="1:7">
      <c r="A11" s="1" t="s">
        <v>43</v>
      </c>
    </row>
    <row r="12" spans="1:7">
      <c r="A12" s="1" t="s">
        <v>241</v>
      </c>
    </row>
    <row r="14" spans="1:7">
      <c r="A14" s="1" t="s">
        <v>112</v>
      </c>
    </row>
    <row r="15" spans="1:7">
      <c r="A15" s="1" t="s">
        <v>113</v>
      </c>
    </row>
    <row r="16" spans="1:7">
      <c r="A16" s="1" t="s">
        <v>114</v>
      </c>
    </row>
    <row r="17" spans="1:1">
      <c r="A17" s="1" t="s">
        <v>115</v>
      </c>
    </row>
    <row r="18" spans="1:1">
      <c r="A18" s="1" t="s">
        <v>116</v>
      </c>
    </row>
    <row r="19" spans="1:1">
      <c r="A19" s="1" t="s">
        <v>117</v>
      </c>
    </row>
    <row r="20" spans="1:1">
      <c r="A20" s="1" t="s">
        <v>118</v>
      </c>
    </row>
    <row r="22" spans="1:1">
      <c r="A22" s="1" t="s">
        <v>128</v>
      </c>
    </row>
    <row r="24" spans="1:1">
      <c r="A24" s="1" t="s">
        <v>62</v>
      </c>
    </row>
    <row r="25" spans="1:1">
      <c r="A25" s="1" t="s">
        <v>147</v>
      </c>
    </row>
    <row r="26" spans="1:1">
      <c r="A26" s="1"/>
    </row>
    <row r="27" spans="1:1">
      <c r="A27" s="9" t="s">
        <v>120</v>
      </c>
    </row>
    <row r="28" spans="1:1">
      <c r="A28" s="9" t="s">
        <v>121</v>
      </c>
    </row>
    <row r="29" spans="1:1">
      <c r="A29" s="1"/>
    </row>
    <row r="30" spans="1:1">
      <c r="A30" s="1" t="s">
        <v>124</v>
      </c>
    </row>
    <row r="31" spans="1:1">
      <c r="A31" s="1"/>
    </row>
    <row r="33" spans="1:21">
      <c r="A33" s="2" t="s">
        <v>4</v>
      </c>
    </row>
    <row r="35" spans="1:21">
      <c r="A35" s="1" t="s">
        <v>5</v>
      </c>
    </row>
    <row r="36" spans="1:21">
      <c r="A36" s="1" t="s">
        <v>6</v>
      </c>
    </row>
    <row r="37" spans="1:21" ht="16.2">
      <c r="A37" s="1" t="s">
        <v>7</v>
      </c>
    </row>
    <row r="40" spans="1:21">
      <c r="A40" s="2" t="s">
        <v>38</v>
      </c>
    </row>
    <row r="42" spans="1:21">
      <c r="A42" s="1" t="s">
        <v>11</v>
      </c>
      <c r="F42" s="1" t="s">
        <v>12</v>
      </c>
      <c r="Q42" s="15"/>
      <c r="R42" s="15"/>
      <c r="S42" s="15"/>
      <c r="T42" s="15"/>
      <c r="U42" s="15"/>
    </row>
    <row r="43" spans="1:21">
      <c r="F43" s="1" t="s">
        <v>13</v>
      </c>
      <c r="Q43" s="15"/>
      <c r="R43" s="15"/>
      <c r="S43" s="15"/>
      <c r="T43" s="15"/>
      <c r="U43" s="15"/>
    </row>
    <row r="44" spans="1:21">
      <c r="B44" s="4" t="s">
        <v>8</v>
      </c>
      <c r="C44" s="4" t="s">
        <v>9</v>
      </c>
      <c r="F44" s="1" t="s">
        <v>17</v>
      </c>
      <c r="Q44" s="10"/>
      <c r="R44" s="10"/>
      <c r="S44" s="15"/>
      <c r="T44" s="15"/>
      <c r="U44" s="15"/>
    </row>
    <row r="45" spans="1:21">
      <c r="B45" s="4">
        <v>1</v>
      </c>
      <c r="C45" s="4">
        <v>4</v>
      </c>
      <c r="F45" s="1" t="s">
        <v>14</v>
      </c>
      <c r="Q45" s="10"/>
      <c r="R45" s="10"/>
      <c r="S45" s="15"/>
      <c r="T45" s="15"/>
      <c r="U45" s="15"/>
    </row>
    <row r="46" spans="1:21">
      <c r="B46" s="5">
        <v>4</v>
      </c>
      <c r="C46" s="5">
        <v>10</v>
      </c>
      <c r="F46" s="1" t="s">
        <v>34</v>
      </c>
      <c r="Q46" s="10"/>
      <c r="R46" s="10"/>
      <c r="S46" s="15"/>
      <c r="T46" s="15"/>
      <c r="U46" s="15"/>
    </row>
    <row r="47" spans="1:21">
      <c r="B47" s="5">
        <v>7</v>
      </c>
      <c r="C47" s="5">
        <v>55</v>
      </c>
      <c r="F47" s="1" t="s">
        <v>15</v>
      </c>
      <c r="Q47" s="10"/>
      <c r="R47" s="10"/>
      <c r="S47" s="15"/>
      <c r="T47" s="15"/>
      <c r="U47" s="15"/>
    </row>
    <row r="48" spans="1:21">
      <c r="B48" s="5">
        <v>9</v>
      </c>
      <c r="C48" s="5">
        <v>65</v>
      </c>
      <c r="Q48" s="10"/>
      <c r="R48" s="10"/>
      <c r="S48" s="15"/>
      <c r="T48" s="15"/>
      <c r="U48" s="15"/>
    </row>
    <row r="49" spans="1:21">
      <c r="B49" s="6">
        <v>12</v>
      </c>
      <c r="C49" s="6">
        <v>130</v>
      </c>
      <c r="Q49" s="10"/>
      <c r="R49" s="10"/>
      <c r="S49" s="15"/>
      <c r="T49" s="15"/>
      <c r="U49" s="15"/>
    </row>
    <row r="50" spans="1:21">
      <c r="Q50" s="15"/>
      <c r="R50" s="15"/>
      <c r="S50" s="15"/>
      <c r="T50" s="15"/>
      <c r="U50" s="15"/>
    </row>
    <row r="51" spans="1:21">
      <c r="A51" s="1"/>
    </row>
    <row r="52" spans="1:21">
      <c r="A52" s="1"/>
    </row>
    <row r="53" spans="1:21">
      <c r="A53" s="1"/>
    </row>
    <row r="54" spans="1:21">
      <c r="A54" s="1"/>
    </row>
    <row r="55" spans="1:21">
      <c r="A55" s="1"/>
    </row>
    <row r="56" spans="1:21">
      <c r="A56" s="1"/>
    </row>
    <row r="57" spans="1:21">
      <c r="A57" s="1"/>
    </row>
    <row r="58" spans="1:21">
      <c r="A58" s="1"/>
    </row>
    <row r="59" spans="1:21">
      <c r="A59" s="1"/>
    </row>
    <row r="60" spans="1:21">
      <c r="A60" s="1"/>
    </row>
    <row r="61" spans="1:21">
      <c r="A61" s="1"/>
    </row>
    <row r="62" spans="1:21">
      <c r="A62" s="1"/>
    </row>
    <row r="63" spans="1:21">
      <c r="A63" s="1"/>
    </row>
    <row r="64" spans="1:21">
      <c r="A64" s="1"/>
    </row>
    <row r="65" spans="1:8">
      <c r="A65" s="1"/>
    </row>
    <row r="66" spans="1:8">
      <c r="A66" s="1"/>
    </row>
    <row r="67" spans="1:8">
      <c r="A67" s="1"/>
    </row>
    <row r="68" spans="1:8">
      <c r="A68" s="1"/>
    </row>
    <row r="69" spans="1:8">
      <c r="A69" s="1" t="s">
        <v>16</v>
      </c>
    </row>
    <row r="70" spans="1:8">
      <c r="A70" s="1" t="s">
        <v>18</v>
      </c>
    </row>
    <row r="71" spans="1:8">
      <c r="A71" s="1" t="s">
        <v>35</v>
      </c>
    </row>
    <row r="73" spans="1:8">
      <c r="A73" s="1" t="s">
        <v>36</v>
      </c>
    </row>
    <row r="74" spans="1:8">
      <c r="A74" s="1" t="s">
        <v>37</v>
      </c>
    </row>
    <row r="77" spans="1:8">
      <c r="A77" s="2" t="s">
        <v>63</v>
      </c>
      <c r="F77" s="1" t="s">
        <v>27</v>
      </c>
    </row>
    <row r="78" spans="1:8">
      <c r="A78" s="2"/>
      <c r="F78" s="1"/>
    </row>
    <row r="79" spans="1:8">
      <c r="A79" s="1" t="s">
        <v>71</v>
      </c>
      <c r="F79" s="1"/>
    </row>
    <row r="80" spans="1:8">
      <c r="A80" s="1" t="s">
        <v>72</v>
      </c>
      <c r="H80" s="1"/>
    </row>
    <row r="81" spans="1:16">
      <c r="A81" s="2"/>
      <c r="H81" s="1"/>
    </row>
    <row r="82" spans="1:16">
      <c r="C82" s="3" t="s">
        <v>39</v>
      </c>
      <c r="D82" s="16">
        <v>1</v>
      </c>
      <c r="G82" s="1" t="s">
        <v>41</v>
      </c>
    </row>
    <row r="83" spans="1:16">
      <c r="C83" s="3" t="s">
        <v>40</v>
      </c>
      <c r="D83" s="16">
        <v>1</v>
      </c>
      <c r="G83" s="1" t="s">
        <v>137</v>
      </c>
      <c r="P83" s="3"/>
    </row>
    <row r="84" spans="1:16">
      <c r="B84" s="4" t="s">
        <v>8</v>
      </c>
      <c r="C84" s="4" t="s">
        <v>26</v>
      </c>
      <c r="D84" s="3" t="s">
        <v>29</v>
      </c>
      <c r="E84" s="7" t="s">
        <v>30</v>
      </c>
      <c r="F84" s="7"/>
      <c r="H84" s="7"/>
      <c r="O84" s="3"/>
      <c r="P84" s="3"/>
    </row>
    <row r="85" spans="1:16">
      <c r="B85" s="4">
        <v>0</v>
      </c>
      <c r="C85" s="4">
        <v>0</v>
      </c>
      <c r="D85" s="3">
        <f>0.5*$D$83*B85^2</f>
        <v>0</v>
      </c>
      <c r="E85" s="7"/>
      <c r="F85" s="7"/>
      <c r="G85" s="8" t="s">
        <v>133</v>
      </c>
    </row>
    <row r="86" spans="1:16">
      <c r="A86" s="3">
        <v>1</v>
      </c>
      <c r="B86" s="4">
        <v>1</v>
      </c>
      <c r="C86" s="4">
        <v>4</v>
      </c>
      <c r="D86" s="3">
        <f>$D$82*B86+$D$83</f>
        <v>2</v>
      </c>
      <c r="E86" s="3">
        <f>D86-C86</f>
        <v>-2</v>
      </c>
      <c r="F86" s="1"/>
      <c r="G86" s="1" t="s">
        <v>25</v>
      </c>
    </row>
    <row r="87" spans="1:16">
      <c r="A87" s="3">
        <v>2</v>
      </c>
      <c r="B87" s="5">
        <v>4</v>
      </c>
      <c r="C87" s="5">
        <v>10</v>
      </c>
      <c r="D87" s="3">
        <f t="shared" ref="D87:D90" si="0">$D$82*B87+$D$83</f>
        <v>5</v>
      </c>
      <c r="E87" s="3">
        <f t="shared" ref="E87:E90" si="1">D87-C87</f>
        <v>-5</v>
      </c>
      <c r="F87" s="1"/>
      <c r="G87" s="1" t="s">
        <v>42</v>
      </c>
    </row>
    <row r="88" spans="1:16">
      <c r="A88" s="3">
        <v>3</v>
      </c>
      <c r="B88" s="5">
        <v>7</v>
      </c>
      <c r="C88" s="5">
        <v>55</v>
      </c>
      <c r="D88" s="3">
        <f t="shared" si="0"/>
        <v>8</v>
      </c>
      <c r="E88" s="3">
        <f t="shared" si="1"/>
        <v>-47</v>
      </c>
      <c r="F88" s="1"/>
      <c r="G88" s="1" t="s">
        <v>31</v>
      </c>
    </row>
    <row r="89" spans="1:16">
      <c r="A89" s="3">
        <v>4</v>
      </c>
      <c r="B89" s="5">
        <v>9</v>
      </c>
      <c r="C89" s="5">
        <v>65</v>
      </c>
      <c r="D89" s="3">
        <f t="shared" si="0"/>
        <v>10</v>
      </c>
      <c r="E89" s="3">
        <f t="shared" si="1"/>
        <v>-55</v>
      </c>
      <c r="F89" s="1"/>
    </row>
    <row r="90" spans="1:16">
      <c r="A90" s="3">
        <v>5</v>
      </c>
      <c r="B90" s="6">
        <v>12</v>
      </c>
      <c r="C90" s="6">
        <v>130</v>
      </c>
      <c r="D90" s="3">
        <f t="shared" si="0"/>
        <v>13</v>
      </c>
      <c r="E90" s="3">
        <f t="shared" si="1"/>
        <v>-117</v>
      </c>
      <c r="F90" s="1"/>
      <c r="G90" s="1" t="s">
        <v>52</v>
      </c>
    </row>
    <row r="91" spans="1:16">
      <c r="B91" s="10"/>
      <c r="C91" s="10"/>
      <c r="D91" s="3"/>
      <c r="E91" s="3"/>
      <c r="G91" s="1" t="s">
        <v>45</v>
      </c>
    </row>
    <row r="92" spans="1:16">
      <c r="A92" s="11" t="s">
        <v>50</v>
      </c>
      <c r="B92" s="10">
        <f>AVERAGE(B86:B90)</f>
        <v>6.6</v>
      </c>
      <c r="C92" s="10">
        <f>AVERAGE(C86:C90)</f>
        <v>52.8</v>
      </c>
      <c r="D92" s="10">
        <f>AVERAGE(D86:D90)</f>
        <v>7.6</v>
      </c>
      <c r="E92" s="10">
        <f>AVERAGE(E86:E90)</f>
        <v>-45.2</v>
      </c>
      <c r="G92" s="1" t="s">
        <v>33</v>
      </c>
    </row>
    <row r="93" spans="1:16">
      <c r="A93" s="12" t="s">
        <v>44</v>
      </c>
      <c r="C93" s="10"/>
      <c r="E93" s="3">
        <f>STDEVP(E86:E90)</f>
        <v>41.801435382053569</v>
      </c>
      <c r="G93" s="1" t="s">
        <v>54</v>
      </c>
    </row>
    <row r="94" spans="1:16" ht="16.2">
      <c r="A94" s="14" t="s">
        <v>53</v>
      </c>
      <c r="C94" s="10"/>
      <c r="E94" s="3">
        <f>(SUMPRODUCT(E86:E90,E86:E90)/A90)^0.5</f>
        <v>61.566224506623762</v>
      </c>
      <c r="F94" s="1"/>
      <c r="G94" s="1" t="s">
        <v>73</v>
      </c>
    </row>
    <row r="95" spans="1:16">
      <c r="A95" s="14"/>
      <c r="C95" s="10"/>
      <c r="E95" s="3"/>
      <c r="F95" s="1"/>
      <c r="G95" s="1"/>
    </row>
    <row r="96" spans="1:16">
      <c r="A96" s="14" t="s">
        <v>74</v>
      </c>
      <c r="C96" s="10"/>
      <c r="E96" s="3"/>
      <c r="F96" s="1"/>
      <c r="G96" s="1"/>
    </row>
    <row r="97" spans="1:16">
      <c r="A97" s="14" t="s">
        <v>75</v>
      </c>
      <c r="C97" s="10"/>
      <c r="E97" s="3"/>
      <c r="F97" s="1"/>
      <c r="G97" s="1"/>
    </row>
    <row r="98" spans="1:16">
      <c r="A98" s="14"/>
      <c r="C98" s="10"/>
      <c r="E98" s="3"/>
      <c r="F98" s="1"/>
      <c r="G98" s="1"/>
    </row>
    <row r="99" spans="1:16" ht="16.2">
      <c r="A99" s="14" t="s">
        <v>131</v>
      </c>
      <c r="C99" s="10"/>
      <c r="E99" s="3"/>
      <c r="F99" s="1"/>
      <c r="G99" s="1"/>
    </row>
    <row r="101" spans="1:16">
      <c r="A101" s="1" t="s">
        <v>28</v>
      </c>
      <c r="B101" s="7"/>
      <c r="G101" s="1"/>
    </row>
    <row r="102" spans="1:16">
      <c r="A102" s="1"/>
      <c r="B102" s="7"/>
      <c r="G102" s="1"/>
    </row>
    <row r="103" spans="1:16">
      <c r="A103" s="1"/>
      <c r="C103" s="19" t="s">
        <v>138</v>
      </c>
      <c r="G103" s="1"/>
      <c r="J103" s="19" t="s">
        <v>139</v>
      </c>
    </row>
    <row r="104" spans="1:16">
      <c r="D104" s="3" t="s">
        <v>39</v>
      </c>
      <c r="E104" s="16">
        <v>11.360655647896923</v>
      </c>
      <c r="F104" s="1" t="s">
        <v>140</v>
      </c>
      <c r="K104" s="3" t="s">
        <v>39</v>
      </c>
      <c r="L104" s="16">
        <v>8.845360797937607</v>
      </c>
      <c r="M104" s="1" t="s">
        <v>142</v>
      </c>
    </row>
    <row r="105" spans="1:16">
      <c r="D105" s="3" t="s">
        <v>40</v>
      </c>
      <c r="E105" s="16">
        <v>-22.180328104068415</v>
      </c>
      <c r="F105" s="1" t="s">
        <v>141</v>
      </c>
      <c r="K105" s="3" t="s">
        <v>40</v>
      </c>
      <c r="L105" s="3">
        <v>0</v>
      </c>
      <c r="M105" s="1" t="s">
        <v>143</v>
      </c>
      <c r="P105" s="3"/>
    </row>
    <row r="106" spans="1:16">
      <c r="C106" s="4" t="s">
        <v>8</v>
      </c>
      <c r="D106" s="4" t="s">
        <v>26</v>
      </c>
      <c r="E106" s="3" t="s">
        <v>29</v>
      </c>
      <c r="F106" s="7" t="s">
        <v>30</v>
      </c>
      <c r="G106" s="7"/>
      <c r="H106" s="7"/>
      <c r="J106" s="4" t="s">
        <v>8</v>
      </c>
      <c r="K106" s="4" t="s">
        <v>26</v>
      </c>
      <c r="L106" s="3" t="s">
        <v>29</v>
      </c>
      <c r="M106" s="7" t="s">
        <v>30</v>
      </c>
      <c r="O106" s="3"/>
      <c r="P106" s="3"/>
    </row>
    <row r="107" spans="1:16">
      <c r="C107" s="4">
        <v>0</v>
      </c>
      <c r="D107" s="4">
        <v>0</v>
      </c>
      <c r="E107" s="3">
        <f>0.5*$D$83*C107^2</f>
        <v>0</v>
      </c>
      <c r="F107" s="7"/>
      <c r="G107" s="7"/>
      <c r="J107" s="4">
        <v>0</v>
      </c>
      <c r="K107" s="4">
        <v>0</v>
      </c>
      <c r="L107" s="3">
        <f t="shared" ref="L107" si="2">$L$104*J107+$L$105</f>
        <v>0</v>
      </c>
      <c r="M107" s="7"/>
    </row>
    <row r="108" spans="1:16">
      <c r="B108" s="3">
        <v>1</v>
      </c>
      <c r="C108" s="4">
        <v>1</v>
      </c>
      <c r="D108" s="4">
        <v>4</v>
      </c>
      <c r="E108" s="3">
        <f>$E$104*C108+$E$105</f>
        <v>-10.819672456171492</v>
      </c>
      <c r="F108" s="3">
        <f>E108-D108</f>
        <v>-14.819672456171492</v>
      </c>
      <c r="G108" s="1"/>
      <c r="I108" s="3">
        <v>1</v>
      </c>
      <c r="J108" s="4">
        <v>1</v>
      </c>
      <c r="K108" s="4">
        <v>4</v>
      </c>
      <c r="L108" s="3">
        <f>$L$104*J108+$L$105</f>
        <v>8.845360797937607</v>
      </c>
      <c r="M108" s="3">
        <f>L108-K108</f>
        <v>4.845360797937607</v>
      </c>
    </row>
    <row r="109" spans="1:16">
      <c r="B109" s="3">
        <v>2</v>
      </c>
      <c r="C109" s="5">
        <v>4</v>
      </c>
      <c r="D109" s="5">
        <v>10</v>
      </c>
      <c r="E109" s="3">
        <f>$E$104*C109+$E$105</f>
        <v>23.262294487519277</v>
      </c>
      <c r="F109" s="3">
        <f t="shared" ref="F109:F112" si="3">E109-D109</f>
        <v>13.262294487519277</v>
      </c>
      <c r="G109" s="1"/>
      <c r="I109" s="3">
        <v>2</v>
      </c>
      <c r="J109" s="5">
        <v>4</v>
      </c>
      <c r="K109" s="5">
        <v>10</v>
      </c>
      <c r="L109" s="3">
        <f t="shared" ref="L109:L112" si="4">$L$104*J109+$L$105</f>
        <v>35.381443191750428</v>
      </c>
      <c r="M109" s="3">
        <f t="shared" ref="M109:M112" si="5">L109-K109</f>
        <v>25.381443191750428</v>
      </c>
    </row>
    <row r="110" spans="1:16">
      <c r="B110" s="3">
        <v>3</v>
      </c>
      <c r="C110" s="5">
        <v>7</v>
      </c>
      <c r="D110" s="5">
        <v>55</v>
      </c>
      <c r="E110" s="3">
        <f>$E$104*C110+$E$105</f>
        <v>57.34426143121005</v>
      </c>
      <c r="F110" s="3">
        <f t="shared" si="3"/>
        <v>2.3442614312100503</v>
      </c>
      <c r="G110" s="1"/>
      <c r="I110" s="3">
        <v>3</v>
      </c>
      <c r="J110" s="5">
        <v>7</v>
      </c>
      <c r="K110" s="5">
        <v>55</v>
      </c>
      <c r="L110" s="3">
        <f t="shared" si="4"/>
        <v>61.917525585563247</v>
      </c>
      <c r="M110" s="3">
        <f t="shared" si="5"/>
        <v>6.9175255855632471</v>
      </c>
    </row>
    <row r="111" spans="1:16">
      <c r="B111" s="3">
        <v>4</v>
      </c>
      <c r="C111" s="5">
        <v>9</v>
      </c>
      <c r="D111" s="5">
        <v>65</v>
      </c>
      <c r="E111" s="3">
        <f>$E$104*C111+$E$105</f>
        <v>80.065572727003882</v>
      </c>
      <c r="F111" s="3">
        <f t="shared" si="3"/>
        <v>15.065572727003882</v>
      </c>
      <c r="G111" s="1"/>
      <c r="I111" s="3">
        <v>4</v>
      </c>
      <c r="J111" s="5">
        <v>9</v>
      </c>
      <c r="K111" s="5">
        <v>65</v>
      </c>
      <c r="L111" s="3">
        <f t="shared" si="4"/>
        <v>79.608247181438458</v>
      </c>
      <c r="M111" s="3">
        <f t="shared" si="5"/>
        <v>14.608247181438458</v>
      </c>
    </row>
    <row r="112" spans="1:16">
      <c r="B112" s="3">
        <v>5</v>
      </c>
      <c r="C112" s="6">
        <v>12</v>
      </c>
      <c r="D112" s="6">
        <v>130</v>
      </c>
      <c r="E112" s="3">
        <f>$E$104*C112+$E$105</f>
        <v>114.14753967069467</v>
      </c>
      <c r="F112" s="3">
        <f t="shared" si="3"/>
        <v>-15.85246032930533</v>
      </c>
      <c r="G112" s="1"/>
      <c r="I112" s="3">
        <v>5</v>
      </c>
      <c r="J112" s="6">
        <v>12</v>
      </c>
      <c r="K112" s="6">
        <v>130</v>
      </c>
      <c r="L112" s="3">
        <f t="shared" si="4"/>
        <v>106.14432957525128</v>
      </c>
      <c r="M112" s="3">
        <f t="shared" si="5"/>
        <v>-23.855670424748723</v>
      </c>
    </row>
    <row r="113" spans="1:16">
      <c r="C113" s="10"/>
      <c r="D113" s="10"/>
      <c r="E113" s="3"/>
      <c r="F113" s="3"/>
      <c r="J113" s="10"/>
      <c r="K113" s="10"/>
      <c r="L113" s="3"/>
      <c r="M113" s="3"/>
    </row>
    <row r="114" spans="1:16">
      <c r="B114" s="11" t="s">
        <v>50</v>
      </c>
      <c r="C114" s="10">
        <f>AVERAGE(C108:C112)</f>
        <v>6.6</v>
      </c>
      <c r="D114" s="10">
        <f>AVERAGE(D108:D112)</f>
        <v>52.8</v>
      </c>
      <c r="E114" s="10">
        <f>AVERAGE(E108:E112)</f>
        <v>52.799999172051272</v>
      </c>
      <c r="F114" s="10">
        <f>AVERAGE(F108:F112)</f>
        <v>-8.2794872255931298E-7</v>
      </c>
      <c r="I114" s="11" t="s">
        <v>50</v>
      </c>
      <c r="J114" s="10">
        <f>AVERAGE(J108:J112)</f>
        <v>6.6</v>
      </c>
      <c r="K114" s="10">
        <f>AVERAGE(K108:K112)</f>
        <v>52.8</v>
      </c>
      <c r="L114" s="10">
        <f>AVERAGE(L108:L112)</f>
        <v>58.379381266388201</v>
      </c>
      <c r="M114" s="10">
        <f>AVERAGE(M108:M112)</f>
        <v>5.5793812663882036</v>
      </c>
    </row>
    <row r="115" spans="1:16">
      <c r="B115" s="12" t="s">
        <v>44</v>
      </c>
      <c r="D115" s="10"/>
      <c r="F115" s="3">
        <f>STDEVP(F108:F112)</f>
        <v>13.261060956986737</v>
      </c>
      <c r="G115" s="1" t="s">
        <v>136</v>
      </c>
      <c r="I115" s="12" t="s">
        <v>44</v>
      </c>
      <c r="K115" s="10"/>
      <c r="M115" s="3">
        <f>STDEVP(M108:M112)</f>
        <v>16.38532123905286</v>
      </c>
      <c r="N115" s="1" t="s">
        <v>135</v>
      </c>
    </row>
    <row r="116" spans="1:16" ht="16.2">
      <c r="B116" s="14" t="s">
        <v>53</v>
      </c>
      <c r="D116" s="10"/>
      <c r="F116" s="3">
        <f>(SUMPRODUCT(F108:F112,F108:F112)/B112)^0.5</f>
        <v>13.261060956986766</v>
      </c>
      <c r="G116" s="1" t="s">
        <v>85</v>
      </c>
      <c r="I116" s="14" t="s">
        <v>53</v>
      </c>
      <c r="K116" s="10"/>
      <c r="M116" s="3">
        <f>(SUMPRODUCT(M108:M112,M108:M112)/I112)^0.5</f>
        <v>17.309195458561337</v>
      </c>
      <c r="N116" s="1" t="s">
        <v>65</v>
      </c>
      <c r="O116" s="1"/>
      <c r="P116" s="1">
        <v>13.261060956986737</v>
      </c>
    </row>
    <row r="117" spans="1:16">
      <c r="A117" s="1"/>
      <c r="B117" s="7"/>
      <c r="G117" s="1"/>
    </row>
    <row r="131" spans="1:12">
      <c r="A131" s="1" t="s">
        <v>55</v>
      </c>
      <c r="J131" s="1" t="s">
        <v>57</v>
      </c>
    </row>
    <row r="132" spans="1:12">
      <c r="A132" s="1" t="s">
        <v>46</v>
      </c>
      <c r="J132" s="1" t="s">
        <v>58</v>
      </c>
    </row>
    <row r="133" spans="1:12">
      <c r="A133" s="1" t="s">
        <v>51</v>
      </c>
      <c r="J133" s="1" t="s">
        <v>59</v>
      </c>
    </row>
    <row r="134" spans="1:12">
      <c r="A134" s="1" t="s">
        <v>47</v>
      </c>
      <c r="J134" s="1" t="s">
        <v>60</v>
      </c>
    </row>
    <row r="135" spans="1:12">
      <c r="A135" s="1" t="s">
        <v>48</v>
      </c>
      <c r="E135" s="12" t="s">
        <v>104</v>
      </c>
      <c r="F135" s="16">
        <v>11.360655647896923</v>
      </c>
      <c r="J135" s="1" t="s">
        <v>134</v>
      </c>
    </row>
    <row r="136" spans="1:12">
      <c r="A136" s="1" t="s">
        <v>49</v>
      </c>
      <c r="E136" s="12" t="s">
        <v>40</v>
      </c>
      <c r="F136" s="16">
        <v>-22.180328104068415</v>
      </c>
      <c r="J136" s="1" t="s">
        <v>56</v>
      </c>
    </row>
    <row r="137" spans="1:12">
      <c r="J137" s="1" t="s">
        <v>61</v>
      </c>
    </row>
    <row r="138" spans="1:12">
      <c r="A138" s="1" t="s">
        <v>146</v>
      </c>
      <c r="J138" s="1" t="s">
        <v>144</v>
      </c>
      <c r="K138" s="16">
        <v>8.845360797937607</v>
      </c>
    </row>
    <row r="139" spans="1:12">
      <c r="A139" s="1" t="s">
        <v>70</v>
      </c>
      <c r="J139" s="1" t="s">
        <v>145</v>
      </c>
    </row>
    <row r="140" spans="1:12">
      <c r="L140" s="3"/>
    </row>
    <row r="141" spans="1:12">
      <c r="A141" s="1" t="s">
        <v>68</v>
      </c>
    </row>
    <row r="142" spans="1:12" ht="15.6">
      <c r="A142" s="1" t="s">
        <v>69</v>
      </c>
      <c r="F142" s="1"/>
      <c r="I142" s="14"/>
    </row>
    <row r="143" spans="1:12">
      <c r="A143" s="1" t="s">
        <v>76</v>
      </c>
    </row>
    <row r="145" spans="1:4">
      <c r="A145" s="1" t="s">
        <v>122</v>
      </c>
    </row>
    <row r="146" spans="1:4">
      <c r="A146" s="1" t="s">
        <v>64</v>
      </c>
    </row>
    <row r="147" spans="1:4">
      <c r="A147" s="9" t="s">
        <v>77</v>
      </c>
    </row>
    <row r="149" spans="1:4">
      <c r="A149" s="1" t="s">
        <v>66</v>
      </c>
    </row>
    <row r="150" spans="1:4">
      <c r="A150" s="1" t="s">
        <v>67</v>
      </c>
    </row>
    <row r="153" spans="1:4" ht="16.2">
      <c r="A153" s="2" t="s">
        <v>78</v>
      </c>
      <c r="D153" s="1" t="s">
        <v>79</v>
      </c>
    </row>
    <row r="173" spans="3:16">
      <c r="D173" s="3" t="s">
        <v>39</v>
      </c>
      <c r="E173" s="16">
        <v>0.89897258837933325</v>
      </c>
      <c r="F173" s="1" t="s">
        <v>82</v>
      </c>
      <c r="K173" s="3" t="s">
        <v>39</v>
      </c>
      <c r="L173" s="16">
        <v>0.85926914677722044</v>
      </c>
      <c r="M173" s="1" t="s">
        <v>82</v>
      </c>
    </row>
    <row r="174" spans="3:16">
      <c r="D174" s="3" t="s">
        <v>40</v>
      </c>
      <c r="E174" s="16">
        <v>-0.23756111158641222</v>
      </c>
      <c r="F174" s="1" t="s">
        <v>83</v>
      </c>
      <c r="K174" s="3" t="s">
        <v>40</v>
      </c>
      <c r="L174" s="16">
        <v>0.38554717608260813</v>
      </c>
      <c r="M174" s="1" t="s">
        <v>81</v>
      </c>
    </row>
    <row r="175" spans="3:16">
      <c r="D175" s="3" t="s">
        <v>80</v>
      </c>
      <c r="E175" s="16">
        <v>2.0477271084730324</v>
      </c>
      <c r="K175" s="3" t="s">
        <v>80</v>
      </c>
      <c r="L175" s="3">
        <v>0</v>
      </c>
      <c r="O175" s="3"/>
      <c r="P175" s="3"/>
    </row>
    <row r="176" spans="3:16">
      <c r="C176" s="4" t="s">
        <v>8</v>
      </c>
      <c r="D176" s="4" t="s">
        <v>26</v>
      </c>
      <c r="E176" s="3" t="s">
        <v>29</v>
      </c>
      <c r="F176" s="7" t="s">
        <v>30</v>
      </c>
      <c r="G176" s="7"/>
      <c r="H176" s="7"/>
      <c r="J176" s="4" t="s">
        <v>8</v>
      </c>
      <c r="K176" s="4" t="s">
        <v>26</v>
      </c>
      <c r="L176" s="3" t="s">
        <v>29</v>
      </c>
      <c r="M176" s="7" t="s">
        <v>30</v>
      </c>
      <c r="N176" s="7"/>
      <c r="O176" s="3"/>
      <c r="P176" s="3"/>
    </row>
    <row r="177" spans="1:14">
      <c r="C177" s="4">
        <v>0</v>
      </c>
      <c r="D177" s="4">
        <v>0</v>
      </c>
      <c r="E177" s="3">
        <f t="shared" ref="E177:E182" si="6">$E$173*C177^2+$E$174*C177+$E$175</f>
        <v>2.0477271084730324</v>
      </c>
      <c r="F177" s="7"/>
      <c r="G177" s="7"/>
      <c r="J177" s="4">
        <v>0</v>
      </c>
      <c r="K177" s="4">
        <v>0</v>
      </c>
      <c r="L177" s="3">
        <f>$L$173*J177^2+$L$174*J177+$L$175</f>
        <v>0</v>
      </c>
      <c r="M177" s="7"/>
      <c r="N177" s="7"/>
    </row>
    <row r="178" spans="1:14">
      <c r="B178" s="3">
        <v>1</v>
      </c>
      <c r="C178" s="4">
        <v>1</v>
      </c>
      <c r="D178" s="4">
        <v>4</v>
      </c>
      <c r="E178" s="3">
        <f t="shared" si="6"/>
        <v>2.7091385852659533</v>
      </c>
      <c r="F178" s="3">
        <f>E178-D178</f>
        <v>-1.2908614147340467</v>
      </c>
      <c r="G178" s="1"/>
      <c r="I178" s="3">
        <v>1</v>
      </c>
      <c r="J178" s="4">
        <v>1</v>
      </c>
      <c r="K178" s="4">
        <v>4</v>
      </c>
      <c r="L178" s="3">
        <f t="shared" ref="L178:L182" si="7">$L$173*J178^2+$L$174*J178+$L$175</f>
        <v>1.2448163228598286</v>
      </c>
      <c r="M178" s="3">
        <f>L178-K178</f>
        <v>-2.7551836771401712</v>
      </c>
      <c r="N178" s="1"/>
    </row>
    <row r="179" spans="1:14">
      <c r="B179" s="3">
        <v>2</v>
      </c>
      <c r="C179" s="5">
        <v>4</v>
      </c>
      <c r="D179" s="5">
        <v>10</v>
      </c>
      <c r="E179" s="3">
        <f t="shared" si="6"/>
        <v>15.481044076196717</v>
      </c>
      <c r="F179" s="3">
        <f t="shared" ref="F179:F182" si="8">E179-D179</f>
        <v>5.4810440761967172</v>
      </c>
      <c r="G179" s="1"/>
      <c r="I179" s="3">
        <v>2</v>
      </c>
      <c r="J179" s="5">
        <v>4</v>
      </c>
      <c r="K179" s="5">
        <v>10</v>
      </c>
      <c r="L179" s="3">
        <f t="shared" si="7"/>
        <v>15.290495052765959</v>
      </c>
      <c r="M179" s="3">
        <f t="shared" ref="M179:M182" si="9">L179-K179</f>
        <v>5.2904950527659587</v>
      </c>
      <c r="N179" s="1"/>
    </row>
    <row r="180" spans="1:14">
      <c r="B180" s="3">
        <v>3</v>
      </c>
      <c r="C180" s="5">
        <v>7</v>
      </c>
      <c r="D180" s="5">
        <v>55</v>
      </c>
      <c r="E180" s="3">
        <f t="shared" si="6"/>
        <v>44.434456157955481</v>
      </c>
      <c r="F180" s="3">
        <f t="shared" si="8"/>
        <v>-10.565543842044519</v>
      </c>
      <c r="G180" s="1"/>
      <c r="I180" s="3">
        <v>3</v>
      </c>
      <c r="J180" s="5">
        <v>7</v>
      </c>
      <c r="K180" s="5">
        <v>55</v>
      </c>
      <c r="L180" s="3">
        <f t="shared" si="7"/>
        <v>44.803018424662064</v>
      </c>
      <c r="M180" s="3">
        <f t="shared" si="9"/>
        <v>-10.196981575337936</v>
      </c>
      <c r="N180" s="1"/>
    </row>
    <row r="181" spans="1:14">
      <c r="B181" s="3">
        <v>4</v>
      </c>
      <c r="C181" s="5">
        <v>9</v>
      </c>
      <c r="D181" s="5">
        <v>65</v>
      </c>
      <c r="E181" s="3">
        <f t="shared" si="6"/>
        <v>72.726456762921302</v>
      </c>
      <c r="F181" s="3">
        <f t="shared" si="8"/>
        <v>7.7264567629213019</v>
      </c>
      <c r="G181" s="1"/>
      <c r="I181" s="3">
        <v>4</v>
      </c>
      <c r="J181" s="5">
        <v>9</v>
      </c>
      <c r="K181" s="5">
        <v>65</v>
      </c>
      <c r="L181" s="3">
        <f t="shared" si="7"/>
        <v>73.070725473698317</v>
      </c>
      <c r="M181" s="3">
        <f t="shared" si="9"/>
        <v>8.0707254736983174</v>
      </c>
      <c r="N181" s="1"/>
    </row>
    <row r="182" spans="1:14">
      <c r="B182" s="3">
        <v>5</v>
      </c>
      <c r="C182" s="6">
        <v>12</v>
      </c>
      <c r="D182" s="6">
        <v>130</v>
      </c>
      <c r="E182" s="3">
        <f t="shared" si="6"/>
        <v>128.64904649606007</v>
      </c>
      <c r="F182" s="3">
        <f t="shared" si="8"/>
        <v>-1.3509535039399339</v>
      </c>
      <c r="G182" s="1"/>
      <c r="I182" s="3">
        <v>5</v>
      </c>
      <c r="J182" s="6">
        <v>12</v>
      </c>
      <c r="K182" s="6">
        <v>130</v>
      </c>
      <c r="L182" s="3">
        <f t="shared" si="7"/>
        <v>128.36132324891105</v>
      </c>
      <c r="M182" s="3">
        <f t="shared" si="9"/>
        <v>-1.6386767510889513</v>
      </c>
      <c r="N182" s="1"/>
    </row>
    <row r="183" spans="1:14">
      <c r="C183" s="10"/>
      <c r="D183" s="10"/>
      <c r="E183" s="3"/>
      <c r="F183" s="3"/>
      <c r="J183" s="10"/>
      <c r="K183" s="10"/>
      <c r="L183" s="3"/>
      <c r="M183" s="3"/>
    </row>
    <row r="184" spans="1:14">
      <c r="B184" s="11" t="s">
        <v>50</v>
      </c>
      <c r="C184" s="10">
        <f>AVERAGE(C178:C182)</f>
        <v>6.6</v>
      </c>
      <c r="D184" s="10">
        <f>AVERAGE(D178:D182)</f>
        <v>52.8</v>
      </c>
      <c r="E184" s="10">
        <f>AVERAGE(E178:E182)</f>
        <v>52.800028415679904</v>
      </c>
      <c r="F184" s="10">
        <f>AVERAGE(F178:F182)</f>
        <v>2.8415679903837086E-5</v>
      </c>
      <c r="I184" s="11" t="s">
        <v>50</v>
      </c>
      <c r="J184" s="10">
        <f>AVERAGE(J178:J182)</f>
        <v>6.6</v>
      </c>
      <c r="K184" s="10">
        <f>AVERAGE(K178:K182)</f>
        <v>52.8</v>
      </c>
      <c r="L184" s="10">
        <f>AVERAGE(L178:L182)</f>
        <v>52.554075704579439</v>
      </c>
      <c r="M184" s="10">
        <f>AVERAGE(M178:M182)</f>
        <v>-0.24592429542055658</v>
      </c>
    </row>
    <row r="185" spans="1:14">
      <c r="B185" s="12" t="s">
        <v>44</v>
      </c>
      <c r="D185" s="10"/>
      <c r="F185" s="3">
        <f>STDEVP(F178:F182)</f>
        <v>6.4009701375727071</v>
      </c>
      <c r="G185" s="9" t="s">
        <v>84</v>
      </c>
      <c r="I185" s="12" t="s">
        <v>44</v>
      </c>
      <c r="K185" s="10"/>
      <c r="M185" s="3">
        <f>STDEVP(M178:M182)</f>
        <v>6.4354997570798487</v>
      </c>
      <c r="N185" s="9" t="s">
        <v>86</v>
      </c>
    </row>
    <row r="186" spans="1:14" ht="16.2">
      <c r="B186" s="14" t="s">
        <v>53</v>
      </c>
      <c r="D186" s="10"/>
      <c r="F186" s="3">
        <f>(SUMPRODUCT(F178:F182,F178:F182)/B182)^0.5</f>
        <v>6.4009701376357802</v>
      </c>
      <c r="G186" s="9" t="s">
        <v>85</v>
      </c>
      <c r="I186" s="14" t="s">
        <v>53</v>
      </c>
      <c r="K186" s="10"/>
      <c r="M186" s="3">
        <f>(SUMPRODUCT(M178:M182,M178:M182)/I182)^0.5</f>
        <v>6.4401968822740887</v>
      </c>
      <c r="N186" s="9" t="s">
        <v>85</v>
      </c>
    </row>
    <row r="187" spans="1:14">
      <c r="A187" s="14"/>
      <c r="C187" s="10"/>
      <c r="E187" s="3"/>
      <c r="F187" s="1"/>
      <c r="G187" s="1"/>
    </row>
    <row r="188" spans="1:14" s="15" customFormat="1"/>
    <row r="189" spans="1:14" s="15" customFormat="1"/>
    <row r="201" spans="1:14">
      <c r="A201" s="1" t="s">
        <v>129</v>
      </c>
    </row>
    <row r="202" spans="1:14">
      <c r="A202" s="1" t="s">
        <v>130</v>
      </c>
    </row>
    <row r="203" spans="1:14">
      <c r="A203" s="1"/>
    </row>
    <row r="205" spans="1:14">
      <c r="A205" s="1" t="s">
        <v>97</v>
      </c>
    </row>
    <row r="206" spans="1:14">
      <c r="A206" s="2"/>
    </row>
    <row r="207" spans="1:14">
      <c r="A207" s="1" t="s">
        <v>94</v>
      </c>
    </row>
    <row r="208" spans="1:14">
      <c r="A208" s="1" t="s">
        <v>93</v>
      </c>
      <c r="N208" s="2"/>
    </row>
    <row r="209" spans="1:7">
      <c r="A209" s="1" t="s">
        <v>95</v>
      </c>
    </row>
    <row r="211" spans="1:7" ht="16.2">
      <c r="A211" s="1" t="s">
        <v>87</v>
      </c>
    </row>
    <row r="212" spans="1:7">
      <c r="A212" s="1" t="s">
        <v>96</v>
      </c>
    </row>
    <row r="213" spans="1:7">
      <c r="A213" s="1" t="s">
        <v>88</v>
      </c>
    </row>
    <row r="215" spans="1:7">
      <c r="C215" s="3" t="s">
        <v>39</v>
      </c>
      <c r="D215" s="16">
        <v>0.89614421542046196</v>
      </c>
      <c r="E215" s="17" t="s">
        <v>89</v>
      </c>
      <c r="F215" s="18"/>
    </row>
    <row r="216" spans="1:7" ht="16.2">
      <c r="C216" s="3" t="s">
        <v>40</v>
      </c>
      <c r="D216" s="3">
        <v>0</v>
      </c>
      <c r="E216" s="17">
        <f>2*D215</f>
        <v>1.7922884308409239</v>
      </c>
      <c r="F216" s="17" t="s">
        <v>126</v>
      </c>
    </row>
    <row r="217" spans="1:7">
      <c r="C217" s="3" t="s">
        <v>80</v>
      </c>
      <c r="D217" s="3">
        <v>0</v>
      </c>
      <c r="G217" s="3"/>
    </row>
    <row r="218" spans="1:7">
      <c r="B218" s="4" t="s">
        <v>8</v>
      </c>
      <c r="C218" s="4" t="s">
        <v>26</v>
      </c>
      <c r="D218" s="3" t="s">
        <v>29</v>
      </c>
      <c r="E218" s="7" t="s">
        <v>30</v>
      </c>
      <c r="F218" s="7"/>
      <c r="G218" s="3"/>
    </row>
    <row r="219" spans="1:7">
      <c r="B219" s="4">
        <v>0</v>
      </c>
      <c r="C219" s="4"/>
      <c r="D219" s="3">
        <f>$L$173*B219^2+$L$174*B219+$L$175</f>
        <v>0</v>
      </c>
      <c r="E219" s="7"/>
      <c r="F219" s="7"/>
    </row>
    <row r="220" spans="1:7">
      <c r="A220" s="3">
        <v>1</v>
      </c>
      <c r="B220" s="4">
        <v>1</v>
      </c>
      <c r="C220" s="4">
        <v>4</v>
      </c>
      <c r="D220" s="3">
        <f>$D$215*B220^2+$D$216*B220+$D$217</f>
        <v>0.89614421542046196</v>
      </c>
      <c r="E220" s="3">
        <f>D220-C220</f>
        <v>-3.103855784579538</v>
      </c>
      <c r="F220" s="1"/>
    </row>
    <row r="221" spans="1:7">
      <c r="A221" s="3">
        <v>2</v>
      </c>
      <c r="B221" s="5">
        <v>4</v>
      </c>
      <c r="C221" s="5">
        <v>10</v>
      </c>
      <c r="D221" s="3">
        <f>$D$215*B221^2+$D$216*B221+$D$217</f>
        <v>14.338307446727391</v>
      </c>
      <c r="E221" s="3">
        <f t="shared" ref="E221:E224" si="10">D221-C221</f>
        <v>4.3383074467273914</v>
      </c>
      <c r="F221" s="1"/>
    </row>
    <row r="222" spans="1:7">
      <c r="A222" s="3">
        <v>3</v>
      </c>
      <c r="B222" s="5">
        <v>7</v>
      </c>
      <c r="C222" s="5">
        <v>55</v>
      </c>
      <c r="D222" s="3">
        <f>$D$215*B222^2+$D$216*B222+$D$217</f>
        <v>43.911066555602638</v>
      </c>
      <c r="E222" s="3">
        <f t="shared" si="10"/>
        <v>-11.088933444397362</v>
      </c>
      <c r="F222" s="1"/>
    </row>
    <row r="223" spans="1:7">
      <c r="A223" s="3">
        <v>4</v>
      </c>
      <c r="B223" s="5">
        <v>9</v>
      </c>
      <c r="C223" s="5">
        <v>65</v>
      </c>
      <c r="D223" s="3">
        <f>$D$215*B223^2+$D$216*B223+$D$217</f>
        <v>72.587681449057413</v>
      </c>
      <c r="E223" s="3">
        <f t="shared" si="10"/>
        <v>7.5876814490574134</v>
      </c>
      <c r="F223" s="1"/>
    </row>
    <row r="224" spans="1:7">
      <c r="A224" s="3">
        <v>5</v>
      </c>
      <c r="B224" s="6">
        <v>12</v>
      </c>
      <c r="C224" s="6">
        <v>130</v>
      </c>
      <c r="D224" s="3">
        <f>$D$215*B224^2+$D$216*B224+$D$217</f>
        <v>129.04476702054652</v>
      </c>
      <c r="E224" s="3">
        <f t="shared" si="10"/>
        <v>-0.95523297945348418</v>
      </c>
      <c r="F224" s="1"/>
    </row>
    <row r="225" spans="1:10">
      <c r="B225" s="10"/>
      <c r="C225" s="10"/>
      <c r="D225" s="3"/>
      <c r="E225" s="3"/>
    </row>
    <row r="226" spans="1:10">
      <c r="A226" s="11" t="s">
        <v>50</v>
      </c>
      <c r="B226" s="10">
        <f>AVERAGE(B220:B224)</f>
        <v>6.6</v>
      </c>
      <c r="C226" s="10">
        <f>AVERAGE(C220:C224)</f>
        <v>52.8</v>
      </c>
      <c r="D226" s="3">
        <f>$D$215*B226^2+$D$216*B226+$D$217</f>
        <v>39.036042023715318</v>
      </c>
      <c r="E226" s="10">
        <f>AVERAGE(E220:E224)</f>
        <v>-0.64440666252911605</v>
      </c>
    </row>
    <row r="227" spans="1:10">
      <c r="A227" s="12" t="s">
        <v>44</v>
      </c>
      <c r="C227" s="10"/>
      <c r="E227" s="3">
        <f>STDEVP(E220:E224)</f>
        <v>6.4471444415635446</v>
      </c>
      <c r="F227" s="9" t="s">
        <v>86</v>
      </c>
    </row>
    <row r="228" spans="1:10" ht="16.2">
      <c r="A228" s="14" t="s">
        <v>53</v>
      </c>
      <c r="C228" s="10"/>
      <c r="E228" s="3">
        <f>(SUMPRODUCT(E220:E224,E220:E224)/A224)^0.5</f>
        <v>6.4792693567327193</v>
      </c>
      <c r="F228" s="9" t="s">
        <v>85</v>
      </c>
    </row>
    <row r="229" spans="1:10">
      <c r="H229" s="1"/>
    </row>
    <row r="230" spans="1:10">
      <c r="E230" s="13"/>
      <c r="H230" s="1"/>
    </row>
    <row r="231" spans="1:10">
      <c r="H231" s="1"/>
    </row>
    <row r="232" spans="1:10">
      <c r="H232" s="1"/>
    </row>
    <row r="236" spans="1:10">
      <c r="J236" s="1" t="s">
        <v>123</v>
      </c>
    </row>
    <row r="237" spans="1:10">
      <c r="J237" s="1" t="s">
        <v>91</v>
      </c>
    </row>
    <row r="238" spans="1:10">
      <c r="J238" s="1" t="s">
        <v>98</v>
      </c>
    </row>
    <row r="239" spans="1:10">
      <c r="J239" s="1" t="s">
        <v>99</v>
      </c>
    </row>
    <row r="241" spans="1:10">
      <c r="J241" s="1" t="s">
        <v>92</v>
      </c>
    </row>
    <row r="244" spans="1:10">
      <c r="A244" s="2" t="s">
        <v>100</v>
      </c>
    </row>
    <row r="246" spans="1:10">
      <c r="A246" s="1" t="s">
        <v>101</v>
      </c>
    </row>
    <row r="247" spans="1:10">
      <c r="A247" s="1"/>
    </row>
    <row r="248" spans="1:10" ht="16.2">
      <c r="A248" s="1" t="s">
        <v>102</v>
      </c>
    </row>
    <row r="249" spans="1:10">
      <c r="A249" s="1"/>
    </row>
    <row r="250" spans="1:10">
      <c r="C250" s="3" t="s">
        <v>104</v>
      </c>
      <c r="D250" s="16">
        <v>23.545471532658325</v>
      </c>
    </row>
    <row r="251" spans="1:10">
      <c r="C251" s="3" t="s">
        <v>40</v>
      </c>
      <c r="D251" s="16">
        <v>1.2742175838972467</v>
      </c>
      <c r="E251" s="1"/>
    </row>
    <row r="252" spans="1:10">
      <c r="C252" s="3" t="s">
        <v>80</v>
      </c>
      <c r="D252" s="16">
        <v>0.64930985233527772</v>
      </c>
      <c r="E252" s="1" t="s">
        <v>105</v>
      </c>
      <c r="F252" s="9">
        <f>D250+D253</f>
        <v>-2.6911906867911313</v>
      </c>
    </row>
    <row r="253" spans="1:10">
      <c r="C253" s="3" t="s">
        <v>103</v>
      </c>
      <c r="D253" s="16">
        <v>-26.236662219449457</v>
      </c>
      <c r="G253" s="3"/>
    </row>
    <row r="254" spans="1:10">
      <c r="B254" s="4" t="s">
        <v>8</v>
      </c>
      <c r="C254" s="4" t="s">
        <v>26</v>
      </c>
      <c r="D254" s="3" t="s">
        <v>29</v>
      </c>
      <c r="E254" s="7" t="s">
        <v>30</v>
      </c>
      <c r="F254" s="7"/>
      <c r="G254" s="3"/>
    </row>
    <row r="255" spans="1:10">
      <c r="B255" s="4">
        <v>0</v>
      </c>
      <c r="C255" s="4"/>
      <c r="D255" s="3">
        <f>$D$250*$D$251^($D$252*B255)+$D$253</f>
        <v>-2.6911906867911313</v>
      </c>
      <c r="E255" s="7"/>
      <c r="F255" s="7"/>
    </row>
    <row r="256" spans="1:10">
      <c r="A256" s="3">
        <v>1</v>
      </c>
      <c r="B256" s="4">
        <v>1</v>
      </c>
      <c r="C256" s="4">
        <v>4</v>
      </c>
      <c r="D256" s="3">
        <f>$D$250*$D$251^($D$252*B256)+$D$253</f>
        <v>1.3210458205936781</v>
      </c>
      <c r="E256" s="3">
        <f>D256-C256</f>
        <v>-2.6789541794063219</v>
      </c>
      <c r="F256" s="1"/>
    </row>
    <row r="257" spans="1:10">
      <c r="A257" s="3">
        <v>2</v>
      </c>
      <c r="B257" s="5">
        <v>4</v>
      </c>
      <c r="C257" s="5">
        <v>10</v>
      </c>
      <c r="D257" s="3">
        <f t="shared" ref="D257:D260" si="11">$D$250*$D$251^($D$252*B257)+$D$253</f>
        <v>17.945829225065417</v>
      </c>
      <c r="E257" s="3">
        <f t="shared" ref="E257:E260" si="12">D257-C257</f>
        <v>7.9458292250654168</v>
      </c>
      <c r="F257" s="1"/>
    </row>
    <row r="258" spans="1:10">
      <c r="A258" s="3">
        <v>3</v>
      </c>
      <c r="B258" s="5">
        <v>7</v>
      </c>
      <c r="C258" s="5">
        <v>55</v>
      </c>
      <c r="D258" s="3">
        <f t="shared" si="11"/>
        <v>44.599872785860626</v>
      </c>
      <c r="E258" s="3">
        <f t="shared" si="12"/>
        <v>-10.400127214139374</v>
      </c>
      <c r="F258" s="1"/>
    </row>
    <row r="259" spans="1:10">
      <c r="A259" s="3">
        <v>4</v>
      </c>
      <c r="B259" s="5">
        <v>9</v>
      </c>
      <c r="C259" s="5">
        <v>65</v>
      </c>
      <c r="D259" s="3">
        <f t="shared" si="11"/>
        <v>70.798405717131416</v>
      </c>
      <c r="E259" s="3">
        <f t="shared" si="12"/>
        <v>5.7984057171314163</v>
      </c>
      <c r="F259" s="1"/>
    </row>
    <row r="260" spans="1:10">
      <c r="A260" s="3">
        <v>5</v>
      </c>
      <c r="B260" s="6">
        <v>12</v>
      </c>
      <c r="C260" s="6">
        <v>130</v>
      </c>
      <c r="D260" s="3">
        <f t="shared" si="11"/>
        <v>129.33690916378214</v>
      </c>
      <c r="E260" s="3">
        <f t="shared" si="12"/>
        <v>-0.66309083621786158</v>
      </c>
      <c r="F260" s="1"/>
    </row>
    <row r="261" spans="1:10">
      <c r="B261" s="10"/>
      <c r="C261" s="10"/>
      <c r="D261" s="3"/>
      <c r="E261" s="3"/>
    </row>
    <row r="262" spans="1:10">
      <c r="A262" s="11" t="s">
        <v>50</v>
      </c>
      <c r="B262" s="10">
        <f>AVERAGE(B256:B260)</f>
        <v>6.6</v>
      </c>
      <c r="C262" s="10">
        <f>AVERAGE(C256:C260)</f>
        <v>52.8</v>
      </c>
      <c r="D262" s="3">
        <f>$D$215*B262^2+$D$216*B262+$D$217</f>
        <v>39.036042023715318</v>
      </c>
      <c r="E262" s="10">
        <f>AVERAGE(E256:E260)</f>
        <v>4.1254248665509861E-4</v>
      </c>
    </row>
    <row r="263" spans="1:10">
      <c r="A263" s="12" t="s">
        <v>44</v>
      </c>
      <c r="C263" s="10"/>
      <c r="E263" s="3">
        <f>STDEVP(E256:E260)</f>
        <v>6.5197674974822002</v>
      </c>
      <c r="F263" s="9" t="s">
        <v>125</v>
      </c>
    </row>
    <row r="264" spans="1:10" ht="16.2">
      <c r="A264" s="14" t="s">
        <v>53</v>
      </c>
      <c r="C264" s="10"/>
      <c r="E264" s="3">
        <f>(SUMPRODUCT(E256:E260,E256:E260)/A260)^0.5</f>
        <v>6.5197675105341464</v>
      </c>
      <c r="F264" s="9" t="s">
        <v>85</v>
      </c>
    </row>
    <row r="265" spans="1:10">
      <c r="H265" s="1"/>
    </row>
    <row r="266" spans="1:10">
      <c r="E266" s="13"/>
      <c r="H266" s="1"/>
    </row>
    <row r="267" spans="1:10">
      <c r="H267" s="1"/>
    </row>
    <row r="268" spans="1:10">
      <c r="H268" s="1"/>
    </row>
    <row r="272" spans="1:10">
      <c r="J272" s="1" t="s">
        <v>90</v>
      </c>
    </row>
    <row r="273" spans="1:10">
      <c r="J273" s="1" t="s">
        <v>92</v>
      </c>
    </row>
    <row r="275" spans="1:10">
      <c r="J275" s="9" t="s">
        <v>106</v>
      </c>
    </row>
    <row r="276" spans="1:10">
      <c r="J276" s="9" t="s">
        <v>107</v>
      </c>
    </row>
    <row r="277" spans="1:10">
      <c r="J277" s="9" t="s">
        <v>108</v>
      </c>
    </row>
    <row r="280" spans="1:10">
      <c r="A280" s="2" t="s">
        <v>265</v>
      </c>
    </row>
    <row r="282" spans="1:10" ht="16.2">
      <c r="A282" s="14" t="s">
        <v>264</v>
      </c>
    </row>
    <row r="284" spans="1:10">
      <c r="A284" s="9" t="s">
        <v>266</v>
      </c>
    </row>
    <row r="287" spans="1:10">
      <c r="A287" s="2" t="s">
        <v>111</v>
      </c>
    </row>
    <row r="289" spans="1:1">
      <c r="A289" s="1" t="s">
        <v>109</v>
      </c>
    </row>
    <row r="290" spans="1:1">
      <c r="A290" s="1" t="s">
        <v>127</v>
      </c>
    </row>
    <row r="291" spans="1:1">
      <c r="A291" s="1" t="s">
        <v>110</v>
      </c>
    </row>
    <row r="294" spans="1:1">
      <c r="A294" s="2" t="s">
        <v>242</v>
      </c>
    </row>
    <row r="296" spans="1:1">
      <c r="A296" s="1" t="s">
        <v>243</v>
      </c>
    </row>
    <row r="297" spans="1:1">
      <c r="A297" s="1" t="s">
        <v>244</v>
      </c>
    </row>
    <row r="298" spans="1:1">
      <c r="A298" s="1" t="s">
        <v>245</v>
      </c>
    </row>
    <row r="299" spans="1:1">
      <c r="A299" s="1" t="s">
        <v>246</v>
      </c>
    </row>
    <row r="300" spans="1:1">
      <c r="A300" s="1" t="s">
        <v>248</v>
      </c>
    </row>
    <row r="301" spans="1:1">
      <c r="A301" s="1" t="s">
        <v>250</v>
      </c>
    </row>
    <row r="302" spans="1:1">
      <c r="A302" s="1"/>
    </row>
    <row r="303" spans="1:1">
      <c r="A303" s="1" t="s">
        <v>247</v>
      </c>
    </row>
    <row r="304" spans="1:1">
      <c r="A304" s="1" t="s">
        <v>249</v>
      </c>
    </row>
    <row r="305" spans="1:13">
      <c r="A305" s="1"/>
    </row>
    <row r="306" spans="1:13">
      <c r="A306" s="1" t="s">
        <v>251</v>
      </c>
    </row>
    <row r="309" spans="1:13">
      <c r="A309" s="2" t="s">
        <v>252</v>
      </c>
    </row>
    <row r="310" spans="1:13">
      <c r="A310" s="1"/>
    </row>
    <row r="311" spans="1:13">
      <c r="A311" s="1" t="s">
        <v>254</v>
      </c>
    </row>
    <row r="312" spans="1:13">
      <c r="A312" s="1" t="s">
        <v>255</v>
      </c>
      <c r="J312" s="1"/>
    </row>
    <row r="313" spans="1:13">
      <c r="A313" s="1" t="s">
        <v>253</v>
      </c>
      <c r="E313" s="1"/>
      <c r="J313" s="1"/>
    </row>
    <row r="314" spans="1:13">
      <c r="A314" s="1" t="s">
        <v>256</v>
      </c>
      <c r="J314" s="1"/>
      <c r="M314" s="1"/>
    </row>
    <row r="315" spans="1:13">
      <c r="J315" s="1"/>
    </row>
    <row r="316" spans="1:13">
      <c r="J316" s="1"/>
    </row>
    <row r="317" spans="1:13">
      <c r="A317" s="2" t="s">
        <v>262</v>
      </c>
      <c r="J317" s="9"/>
    </row>
    <row r="318" spans="1:13">
      <c r="J318" s="1"/>
    </row>
    <row r="319" spans="1:13">
      <c r="A319" s="1" t="s">
        <v>261</v>
      </c>
      <c r="J319" s="1"/>
    </row>
    <row r="320" spans="1:13">
      <c r="A320" s="1" t="s">
        <v>263</v>
      </c>
    </row>
    <row r="333" spans="1:1">
      <c r="A333" s="2"/>
    </row>
    <row r="335" spans="1:1">
      <c r="A335" s="1"/>
    </row>
    <row r="343" spans="1:1">
      <c r="A343" s="2"/>
    </row>
    <row r="349" spans="1:1">
      <c r="A349" s="1"/>
    </row>
    <row r="350" spans="1:1">
      <c r="A350" s="1"/>
    </row>
    <row r="351" spans="1:1">
      <c r="A351" s="1"/>
    </row>
    <row r="354" spans="1:1">
      <c r="A354" s="2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5"/>
  <sheetViews>
    <sheetView workbookViewId="0">
      <selection activeCell="N178" sqref="N178"/>
    </sheetView>
  </sheetViews>
  <sheetFormatPr defaultRowHeight="14.4"/>
  <sheetData>
    <row r="1" spans="1:1">
      <c r="A1" s="2" t="s">
        <v>239</v>
      </c>
    </row>
    <row r="3" spans="1:1">
      <c r="A3" s="1" t="s">
        <v>228</v>
      </c>
    </row>
    <row r="5" spans="1:1">
      <c r="A5" s="1" t="s">
        <v>258</v>
      </c>
    </row>
    <row r="6" spans="1:1">
      <c r="A6" s="1" t="s">
        <v>229</v>
      </c>
    </row>
    <row r="7" spans="1:1">
      <c r="A7" s="1" t="s">
        <v>230</v>
      </c>
    </row>
    <row r="8" spans="1:1">
      <c r="A8" s="1" t="s">
        <v>231</v>
      </c>
    </row>
    <row r="9" spans="1:1">
      <c r="A9" s="1" t="s">
        <v>240</v>
      </c>
    </row>
    <row r="12" spans="1:1">
      <c r="A12" s="2" t="s">
        <v>19</v>
      </c>
    </row>
    <row r="14" spans="1:1">
      <c r="A14" s="1" t="s">
        <v>20</v>
      </c>
    </row>
    <row r="15" spans="1:1">
      <c r="A15" s="1" t="s">
        <v>21</v>
      </c>
    </row>
    <row r="16" spans="1:1">
      <c r="A16" s="1" t="s">
        <v>22</v>
      </c>
    </row>
    <row r="17" spans="1:16">
      <c r="A17" s="1" t="s">
        <v>23</v>
      </c>
    </row>
    <row r="18" spans="1:16">
      <c r="A18" s="1" t="s">
        <v>24</v>
      </c>
    </row>
    <row r="20" spans="1:16">
      <c r="A20" s="1" t="s">
        <v>232</v>
      </c>
    </row>
    <row r="22" spans="1:16">
      <c r="A22" s="2" t="s">
        <v>173</v>
      </c>
    </row>
    <row r="24" spans="1:16">
      <c r="A24" s="1" t="s">
        <v>174</v>
      </c>
    </row>
    <row r="25" spans="1:16">
      <c r="A25" s="1" t="s">
        <v>199</v>
      </c>
    </row>
    <row r="26" spans="1:16">
      <c r="A26" s="1" t="s">
        <v>193</v>
      </c>
      <c r="F26" s="1" t="s">
        <v>191</v>
      </c>
      <c r="G26" s="1"/>
    </row>
    <row r="27" spans="1:16">
      <c r="C27" s="19"/>
      <c r="F27" s="3" t="s">
        <v>190</v>
      </c>
      <c r="G27" s="3" t="s">
        <v>192</v>
      </c>
      <c r="J27" s="19"/>
    </row>
    <row r="28" spans="1:16" ht="16.2">
      <c r="B28" s="2" t="s">
        <v>194</v>
      </c>
      <c r="D28" s="16"/>
      <c r="E28" s="3" t="s">
        <v>39</v>
      </c>
      <c r="F28" s="16">
        <f>G44</f>
        <v>11.360655737704915</v>
      </c>
      <c r="G28" s="22">
        <f>N44</f>
        <v>12.417989417989421</v>
      </c>
      <c r="J28" s="2" t="s">
        <v>179</v>
      </c>
      <c r="L28" s="16"/>
      <c r="M28" s="3"/>
      <c r="N28" s="17"/>
    </row>
    <row r="29" spans="1:16">
      <c r="D29" s="16"/>
      <c r="E29" s="3" t="s">
        <v>40</v>
      </c>
      <c r="F29" s="16">
        <f>G45</f>
        <v>-22.180327868852444</v>
      </c>
      <c r="G29" s="22">
        <f>N45</f>
        <v>-29.158730158730179</v>
      </c>
      <c r="L29" s="16"/>
      <c r="M29" s="3"/>
      <c r="N29" s="17"/>
      <c r="P29" s="3"/>
    </row>
    <row r="30" spans="1:16" ht="15.6">
      <c r="B30" s="4" t="s">
        <v>8</v>
      </c>
      <c r="C30" s="4" t="s">
        <v>26</v>
      </c>
      <c r="D30" s="3" t="s">
        <v>175</v>
      </c>
      <c r="E30" s="7" t="s">
        <v>176</v>
      </c>
      <c r="F30" s="21" t="s">
        <v>195</v>
      </c>
      <c r="G30" s="20" t="s">
        <v>196</v>
      </c>
      <c r="H30" s="7"/>
      <c r="J30" s="4" t="s">
        <v>9</v>
      </c>
      <c r="K30" s="4" t="s">
        <v>148</v>
      </c>
      <c r="L30" s="3" t="s">
        <v>177</v>
      </c>
      <c r="M30" s="7" t="s">
        <v>178</v>
      </c>
      <c r="N30" s="8"/>
      <c r="O30" s="3"/>
      <c r="P30" s="3"/>
    </row>
    <row r="31" spans="1:16">
      <c r="B31" s="4">
        <v>0</v>
      </c>
      <c r="C31" s="4"/>
      <c r="D31" s="3"/>
      <c r="E31" s="7"/>
      <c r="F31" s="7">
        <f>$F$28*B31+$F$29</f>
        <v>-22.180327868852444</v>
      </c>
      <c r="G31" s="7">
        <f>$G$28*B31+$G$29</f>
        <v>-29.158730158730179</v>
      </c>
      <c r="J31" s="4">
        <v>0</v>
      </c>
      <c r="K31" s="4"/>
      <c r="L31" s="3"/>
      <c r="M31" s="7"/>
    </row>
    <row r="32" spans="1:16">
      <c r="A32" s="3">
        <v>1</v>
      </c>
      <c r="B32" s="4">
        <v>1</v>
      </c>
      <c r="C32" s="4">
        <v>4</v>
      </c>
      <c r="D32" s="3">
        <f>B32-$B$38</f>
        <v>-5.6</v>
      </c>
      <c r="E32" s="3">
        <f>C32-$C$38</f>
        <v>-48.8</v>
      </c>
      <c r="F32" s="7">
        <f>$F$28*B32+$F$29</f>
        <v>-10.819672131147529</v>
      </c>
      <c r="G32" s="7">
        <f t="shared" ref="G32:G36" si="0">$G$28*B32+$G$29</f>
        <v>-16.740740740740758</v>
      </c>
      <c r="I32" s="3">
        <v>1</v>
      </c>
      <c r="J32" s="4">
        <v>4</v>
      </c>
      <c r="K32" s="4">
        <v>1</v>
      </c>
      <c r="L32" s="3">
        <f>J32-$J$38</f>
        <v>-48.8</v>
      </c>
      <c r="M32" s="3">
        <f>K32-$K$38</f>
        <v>-5.6</v>
      </c>
    </row>
    <row r="33" spans="1:16">
      <c r="A33" s="3">
        <v>2</v>
      </c>
      <c r="B33" s="5">
        <v>4</v>
      </c>
      <c r="C33" s="5">
        <v>10</v>
      </c>
      <c r="D33" s="3">
        <f>B33-$B$38</f>
        <v>-2.5999999999999996</v>
      </c>
      <c r="E33" s="3">
        <f>C33-$C$38</f>
        <v>-42.8</v>
      </c>
      <c r="F33" s="7">
        <f t="shared" ref="F33:F36" si="1">$F$28*B33+$F$29</f>
        <v>23.262295081967217</v>
      </c>
      <c r="G33" s="7">
        <f t="shared" si="0"/>
        <v>20.513227513227505</v>
      </c>
      <c r="I33" s="3">
        <v>2</v>
      </c>
      <c r="J33" s="5">
        <v>10</v>
      </c>
      <c r="K33" s="5">
        <v>4</v>
      </c>
      <c r="L33" s="3">
        <f t="shared" ref="L33:L36" si="2">J33-$J$38</f>
        <v>-42.8</v>
      </c>
      <c r="M33" s="3">
        <f t="shared" ref="M33:M36" si="3">K33-$K$38</f>
        <v>-2.5999999999999996</v>
      </c>
    </row>
    <row r="34" spans="1:16">
      <c r="A34" s="3">
        <v>3</v>
      </c>
      <c r="B34" s="5">
        <v>7</v>
      </c>
      <c r="C34" s="5">
        <v>55</v>
      </c>
      <c r="D34" s="3">
        <f>B34-$B$38</f>
        <v>0.40000000000000036</v>
      </c>
      <c r="E34" s="3">
        <f>C34-$C$38</f>
        <v>2.2000000000000028</v>
      </c>
      <c r="F34" s="7">
        <f t="shared" si="1"/>
        <v>57.344262295081961</v>
      </c>
      <c r="G34" s="7">
        <f t="shared" si="0"/>
        <v>57.767195767195773</v>
      </c>
      <c r="I34" s="3">
        <v>3</v>
      </c>
      <c r="J34" s="5">
        <v>55</v>
      </c>
      <c r="K34" s="5">
        <v>7</v>
      </c>
      <c r="L34" s="3">
        <f t="shared" si="2"/>
        <v>2.2000000000000028</v>
      </c>
      <c r="M34" s="3">
        <f t="shared" si="3"/>
        <v>0.40000000000000036</v>
      </c>
    </row>
    <row r="35" spans="1:16">
      <c r="A35" s="3">
        <v>4</v>
      </c>
      <c r="B35" s="5">
        <v>9</v>
      </c>
      <c r="C35" s="5">
        <v>65</v>
      </c>
      <c r="D35" s="3">
        <f>B35-$B$38</f>
        <v>2.4000000000000004</v>
      </c>
      <c r="E35" s="3">
        <f>C35-$C$38</f>
        <v>12.200000000000003</v>
      </c>
      <c r="F35" s="7">
        <f t="shared" si="1"/>
        <v>80.065573770491795</v>
      </c>
      <c r="G35" s="7">
        <f t="shared" si="0"/>
        <v>82.603174603174608</v>
      </c>
      <c r="I35" s="3">
        <v>4</v>
      </c>
      <c r="J35" s="5">
        <v>65</v>
      </c>
      <c r="K35" s="5">
        <v>9</v>
      </c>
      <c r="L35" s="3">
        <f t="shared" si="2"/>
        <v>12.200000000000003</v>
      </c>
      <c r="M35" s="3">
        <f t="shared" si="3"/>
        <v>2.4000000000000004</v>
      </c>
    </row>
    <row r="36" spans="1:16">
      <c r="A36" s="3">
        <v>5</v>
      </c>
      <c r="B36" s="6">
        <v>12</v>
      </c>
      <c r="C36" s="6">
        <v>130</v>
      </c>
      <c r="D36" s="3">
        <f>B36-$B$38</f>
        <v>5.4</v>
      </c>
      <c r="E36" s="3">
        <f>C36-$C$38</f>
        <v>77.2</v>
      </c>
      <c r="F36" s="7">
        <f t="shared" si="1"/>
        <v>114.14754098360653</v>
      </c>
      <c r="G36" s="7">
        <f t="shared" si="0"/>
        <v>119.85714285714289</v>
      </c>
      <c r="I36" s="3">
        <v>5</v>
      </c>
      <c r="J36" s="6">
        <v>130</v>
      </c>
      <c r="K36" s="6">
        <v>12</v>
      </c>
      <c r="L36" s="3">
        <f t="shared" si="2"/>
        <v>77.2</v>
      </c>
      <c r="M36" s="3">
        <f t="shared" si="3"/>
        <v>5.4</v>
      </c>
    </row>
    <row r="37" spans="1:16">
      <c r="B37" s="10"/>
      <c r="C37" s="10"/>
      <c r="D37" s="3"/>
      <c r="E37" s="3"/>
      <c r="J37" s="10"/>
      <c r="K37" s="10"/>
      <c r="L37" s="3"/>
      <c r="M37" s="3"/>
    </row>
    <row r="38" spans="1:16">
      <c r="A38" s="11" t="s">
        <v>50</v>
      </c>
      <c r="B38" s="10">
        <f>AVERAGE(B32:B36)</f>
        <v>6.6</v>
      </c>
      <c r="C38" s="10">
        <f>AVERAGE(C32:C36)</f>
        <v>52.8</v>
      </c>
      <c r="D38" s="10"/>
      <c r="E38" s="10"/>
      <c r="I38" s="11" t="s">
        <v>50</v>
      </c>
      <c r="J38" s="10">
        <f>AVERAGE(J32:J36)</f>
        <v>52.8</v>
      </c>
      <c r="K38" s="10">
        <f>AVERAGE(K32:K36)</f>
        <v>6.6</v>
      </c>
      <c r="L38" s="10"/>
      <c r="M38" s="10"/>
    </row>
    <row r="39" spans="1:16">
      <c r="A39" s="12" t="s">
        <v>44</v>
      </c>
      <c r="B39" s="3">
        <f>STDEVP(B32:B36)</f>
        <v>3.8262252939417984</v>
      </c>
      <c r="C39" s="3">
        <f>STDEVP(C32:C36)</f>
        <v>45.446231967017908</v>
      </c>
      <c r="E39" s="3"/>
      <c r="F39" s="1"/>
      <c r="I39" s="12" t="s">
        <v>44</v>
      </c>
      <c r="J39" s="3">
        <f>STDEVP(J32:J36)</f>
        <v>45.446231967017908</v>
      </c>
      <c r="K39" s="3">
        <f>STDEVP(K32:K36)</f>
        <v>3.8262252939417984</v>
      </c>
      <c r="M39" s="3"/>
      <c r="N39" s="1"/>
    </row>
    <row r="40" spans="1:16" ht="16.2">
      <c r="A40" s="14" t="s">
        <v>53</v>
      </c>
      <c r="C40" s="10"/>
      <c r="D40" s="1">
        <f>(SUMPRODUCT(D32:D36,D32:D36)/A36)^0.5</f>
        <v>3.826225293941798</v>
      </c>
      <c r="E40" s="1">
        <f>(SUMPRODUCT(E32:E36,E32:E36)/A36)^0.5</f>
        <v>45.446231967017901</v>
      </c>
      <c r="F40" s="1"/>
      <c r="I40" s="14" t="s">
        <v>53</v>
      </c>
      <c r="K40" s="10"/>
      <c r="L40" s="1">
        <f>(SUMPRODUCT(L32:L36,L32:L36)/I36)^0.5</f>
        <v>45.446231967017901</v>
      </c>
      <c r="M40" s="1">
        <f>(SUMPRODUCT(M32:M36,M32:M36)/I36)^0.5</f>
        <v>3.826225293941798</v>
      </c>
      <c r="N40" s="1"/>
      <c r="O40" s="1"/>
      <c r="P40" s="1"/>
    </row>
    <row r="41" spans="1:16">
      <c r="A41" s="1" t="s">
        <v>200</v>
      </c>
      <c r="C41" s="3">
        <f>COVAR(B32:B36,C32:C36)</f>
        <v>166.32</v>
      </c>
      <c r="F41" s="1"/>
    </row>
    <row r="42" spans="1:16">
      <c r="A42" s="1" t="s">
        <v>201</v>
      </c>
      <c r="C42" s="3">
        <f>CORREL(B32:B36,C32:C36)</f>
        <v>0.95648036059223362</v>
      </c>
      <c r="D42" s="3" t="s">
        <v>187</v>
      </c>
      <c r="E42" s="1">
        <f>C41/(D40*E40)</f>
        <v>0.95648036059223362</v>
      </c>
      <c r="F42" s="1"/>
      <c r="H42" s="1"/>
      <c r="I42" s="1" t="s">
        <v>188</v>
      </c>
      <c r="J42" s="1"/>
      <c r="K42" s="1"/>
    </row>
    <row r="44" spans="1:16" s="1" customFormat="1" ht="16.2">
      <c r="A44" s="1" t="s">
        <v>189</v>
      </c>
      <c r="F44" s="3" t="s">
        <v>180</v>
      </c>
      <c r="G44" s="1">
        <f>C41/B39^2</f>
        <v>11.360655737704915</v>
      </c>
      <c r="I44" s="3" t="s">
        <v>181</v>
      </c>
      <c r="J44" s="23">
        <f>C41/C39^2</f>
        <v>8.0528334043459715E-2</v>
      </c>
      <c r="K44" s="1" t="s">
        <v>185</v>
      </c>
      <c r="N44" s="17">
        <f>1/J44</f>
        <v>12.417989417989421</v>
      </c>
    </row>
    <row r="45" spans="1:16" s="1" customFormat="1">
      <c r="A45" s="1" t="s">
        <v>182</v>
      </c>
      <c r="F45" s="3" t="s">
        <v>183</v>
      </c>
      <c r="G45" s="1">
        <f>C38-G44*B38</f>
        <v>-22.180327868852444</v>
      </c>
      <c r="I45" s="3" t="s">
        <v>184</v>
      </c>
      <c r="J45" s="23">
        <f>B38-J44*C38</f>
        <v>2.348103962505327</v>
      </c>
      <c r="L45" s="1" t="s">
        <v>186</v>
      </c>
      <c r="N45" s="17">
        <f>C38-N44*B38</f>
        <v>-29.158730158730179</v>
      </c>
    </row>
    <row r="62" spans="1:1">
      <c r="A62" s="1" t="s">
        <v>202</v>
      </c>
    </row>
    <row r="63" spans="1:1">
      <c r="A63" s="1" t="s">
        <v>203</v>
      </c>
    </row>
    <row r="64" spans="1:1">
      <c r="A64" s="1" t="s">
        <v>162</v>
      </c>
    </row>
    <row r="65" spans="1:13">
      <c r="A65" s="1" t="s">
        <v>233</v>
      </c>
    </row>
    <row r="66" spans="1:13">
      <c r="A66" s="1"/>
    </row>
    <row r="68" spans="1:13">
      <c r="A68" s="2" t="s">
        <v>164</v>
      </c>
    </row>
    <row r="70" spans="1:13">
      <c r="A70" s="1" t="s">
        <v>165</v>
      </c>
    </row>
    <row r="71" spans="1:13">
      <c r="A71" s="1" t="s">
        <v>163</v>
      </c>
    </row>
    <row r="73" spans="1:13" ht="16.2">
      <c r="A73" s="1" t="s">
        <v>205</v>
      </c>
      <c r="G73" s="1"/>
      <c r="J73" s="1" t="s">
        <v>168</v>
      </c>
    </row>
    <row r="74" spans="1:13">
      <c r="A74" s="1" t="s">
        <v>166</v>
      </c>
      <c r="J74" s="1" t="s">
        <v>197</v>
      </c>
      <c r="M74" s="1">
        <f>(G44*J44)^0.5</f>
        <v>0.95648036059223329</v>
      </c>
    </row>
    <row r="75" spans="1:13">
      <c r="A75" s="1" t="s">
        <v>167</v>
      </c>
      <c r="J75" s="1" t="s">
        <v>198</v>
      </c>
    </row>
    <row r="76" spans="1:13">
      <c r="A76" s="1" t="s">
        <v>169</v>
      </c>
      <c r="J76" s="1" t="s">
        <v>172</v>
      </c>
    </row>
    <row r="77" spans="1:13">
      <c r="A77" s="1" t="s">
        <v>171</v>
      </c>
      <c r="J77" s="1" t="s">
        <v>170</v>
      </c>
    </row>
    <row r="80" spans="1:13">
      <c r="A80" s="2" t="s">
        <v>204</v>
      </c>
    </row>
    <row r="82" spans="1:12" ht="15.6">
      <c r="A82" s="1" t="s">
        <v>206</v>
      </c>
    </row>
    <row r="84" spans="1:12">
      <c r="D84" s="2" t="s">
        <v>149</v>
      </c>
      <c r="L84" s="2" t="s">
        <v>150</v>
      </c>
    </row>
    <row r="102" spans="1:16">
      <c r="A102" s="1"/>
      <c r="C102" s="19" t="s">
        <v>138</v>
      </c>
      <c r="G102" s="1"/>
      <c r="J102" s="19" t="s">
        <v>139</v>
      </c>
    </row>
    <row r="103" spans="1:16">
      <c r="D103" s="3" t="s">
        <v>157</v>
      </c>
      <c r="E103" s="16">
        <v>11.360655647896923</v>
      </c>
      <c r="F103" s="1"/>
      <c r="K103" s="3" t="s">
        <v>158</v>
      </c>
      <c r="L103" s="16">
        <v>8.0528267402573253E-2</v>
      </c>
      <c r="M103" s="1" t="s">
        <v>209</v>
      </c>
      <c r="N103" s="17">
        <f>1/L103</f>
        <v>12.417999694453197</v>
      </c>
    </row>
    <row r="104" spans="1:16">
      <c r="D104" s="3" t="s">
        <v>159</v>
      </c>
      <c r="E104" s="16">
        <v>-22.180328104068415</v>
      </c>
      <c r="F104" s="1"/>
      <c r="K104" s="3" t="s">
        <v>160</v>
      </c>
      <c r="L104" s="16">
        <v>2.3481068650996524</v>
      </c>
      <c r="M104" s="1" t="s">
        <v>156</v>
      </c>
      <c r="N104" s="17">
        <f>-L104/L103</f>
        <v>-29.158790333350936</v>
      </c>
      <c r="P104" s="3"/>
    </row>
    <row r="105" spans="1:16" ht="16.2">
      <c r="C105" s="4" t="s">
        <v>8</v>
      </c>
      <c r="D105" s="4" t="s">
        <v>26</v>
      </c>
      <c r="E105" s="3" t="s">
        <v>29</v>
      </c>
      <c r="F105" s="7" t="s">
        <v>30</v>
      </c>
      <c r="G105" s="20" t="s">
        <v>208</v>
      </c>
      <c r="H105" s="7"/>
      <c r="J105" s="4" t="s">
        <v>9</v>
      </c>
      <c r="K105" s="4" t="s">
        <v>148</v>
      </c>
      <c r="L105" s="3" t="s">
        <v>151</v>
      </c>
      <c r="M105" s="7" t="s">
        <v>152</v>
      </c>
      <c r="O105" s="3"/>
      <c r="P105" s="3"/>
    </row>
    <row r="106" spans="1:16">
      <c r="C106" s="4">
        <v>0</v>
      </c>
      <c r="D106" s="4"/>
      <c r="E106" s="3">
        <f t="shared" ref="E106:E111" si="4">$E$103*C106+$E$104</f>
        <v>-22.180328104068415</v>
      </c>
      <c r="F106" s="7"/>
      <c r="G106" s="7">
        <f>$N$103*C106+$N$104</f>
        <v>-29.158790333350936</v>
      </c>
      <c r="J106" s="4">
        <v>0</v>
      </c>
      <c r="K106" s="4"/>
      <c r="L106" s="3">
        <f t="shared" ref="L106" si="5">$L$103*J106+$L$104</f>
        <v>2.3481068650996524</v>
      </c>
      <c r="M106" s="7"/>
    </row>
    <row r="107" spans="1:16">
      <c r="B107" s="3">
        <v>1</v>
      </c>
      <c r="C107" s="4">
        <v>1</v>
      </c>
      <c r="D107" s="4">
        <v>4</v>
      </c>
      <c r="E107" s="3">
        <f t="shared" si="4"/>
        <v>-10.819672456171492</v>
      </c>
      <c r="F107" s="3">
        <f>E107-D107</f>
        <v>-14.819672456171492</v>
      </c>
      <c r="G107" s="7">
        <f t="shared" ref="G107:G111" si="6">$N$103*C107+$N$104</f>
        <v>-16.740790638897739</v>
      </c>
      <c r="I107" s="3">
        <v>1</v>
      </c>
      <c r="J107" s="4">
        <v>4</v>
      </c>
      <c r="K107" s="4">
        <v>1</v>
      </c>
      <c r="L107" s="3">
        <f>$L$103*J107+$L$104</f>
        <v>2.6702199347099453</v>
      </c>
      <c r="M107" s="3">
        <f>L107-K107</f>
        <v>1.6702199347099453</v>
      </c>
    </row>
    <row r="108" spans="1:16">
      <c r="B108" s="3">
        <v>2</v>
      </c>
      <c r="C108" s="5">
        <v>4</v>
      </c>
      <c r="D108" s="5">
        <v>10</v>
      </c>
      <c r="E108" s="3">
        <f t="shared" si="4"/>
        <v>23.262294487519277</v>
      </c>
      <c r="F108" s="3">
        <f t="shared" ref="F108:F111" si="7">E108-D108</f>
        <v>13.262294487519277</v>
      </c>
      <c r="G108" s="7">
        <f t="shared" si="6"/>
        <v>20.513208444461853</v>
      </c>
      <c r="I108" s="3">
        <v>2</v>
      </c>
      <c r="J108" s="5">
        <v>10</v>
      </c>
      <c r="K108" s="5">
        <v>4</v>
      </c>
      <c r="L108" s="3">
        <f t="shared" ref="L108:L111" si="8">$L$103*J108+$L$104</f>
        <v>3.153389539125385</v>
      </c>
      <c r="M108" s="3">
        <f t="shared" ref="M108:M111" si="9">L108-K108</f>
        <v>-0.846610460874615</v>
      </c>
    </row>
    <row r="109" spans="1:16">
      <c r="B109" s="3">
        <v>3</v>
      </c>
      <c r="C109" s="5">
        <v>7</v>
      </c>
      <c r="D109" s="5">
        <v>55</v>
      </c>
      <c r="E109" s="3">
        <f t="shared" si="4"/>
        <v>57.34426143121005</v>
      </c>
      <c r="F109" s="3">
        <f t="shared" si="7"/>
        <v>2.3442614312100503</v>
      </c>
      <c r="G109" s="7">
        <f t="shared" si="6"/>
        <v>57.767207527821441</v>
      </c>
      <c r="I109" s="3">
        <v>3</v>
      </c>
      <c r="J109" s="5">
        <v>55</v>
      </c>
      <c r="K109" s="5">
        <v>7</v>
      </c>
      <c r="L109" s="3">
        <f t="shared" si="8"/>
        <v>6.777161572241182</v>
      </c>
      <c r="M109" s="3">
        <f t="shared" si="9"/>
        <v>-0.22283842775881801</v>
      </c>
    </row>
    <row r="110" spans="1:16">
      <c r="B110" s="3">
        <v>4</v>
      </c>
      <c r="C110" s="5">
        <v>9</v>
      </c>
      <c r="D110" s="5">
        <v>65</v>
      </c>
      <c r="E110" s="3">
        <f t="shared" si="4"/>
        <v>80.065572727003882</v>
      </c>
      <c r="F110" s="3">
        <f t="shared" si="7"/>
        <v>15.065572727003882</v>
      </c>
      <c r="G110" s="7">
        <f t="shared" si="6"/>
        <v>82.603206916727842</v>
      </c>
      <c r="I110" s="3">
        <v>4</v>
      </c>
      <c r="J110" s="5">
        <v>65</v>
      </c>
      <c r="K110" s="5">
        <v>9</v>
      </c>
      <c r="L110" s="3">
        <f t="shared" si="8"/>
        <v>7.5824442462669133</v>
      </c>
      <c r="M110" s="3">
        <f t="shared" si="9"/>
        <v>-1.4175557537330867</v>
      </c>
    </row>
    <row r="111" spans="1:16">
      <c r="B111" s="3">
        <v>5</v>
      </c>
      <c r="C111" s="6">
        <v>12</v>
      </c>
      <c r="D111" s="6">
        <v>130</v>
      </c>
      <c r="E111" s="3">
        <f t="shared" si="4"/>
        <v>114.14753967069467</v>
      </c>
      <c r="F111" s="3">
        <f t="shared" si="7"/>
        <v>-15.85246032930533</v>
      </c>
      <c r="G111" s="7">
        <f t="shared" si="6"/>
        <v>119.85720600008742</v>
      </c>
      <c r="I111" s="3">
        <v>5</v>
      </c>
      <c r="J111" s="6">
        <v>130</v>
      </c>
      <c r="K111" s="6">
        <v>12</v>
      </c>
      <c r="L111" s="3">
        <f t="shared" si="8"/>
        <v>12.816781627434175</v>
      </c>
      <c r="M111" s="3">
        <f t="shared" si="9"/>
        <v>0.8167816274341746</v>
      </c>
    </row>
    <row r="112" spans="1:16">
      <c r="C112" s="10"/>
      <c r="D112" s="10"/>
      <c r="E112" s="3"/>
      <c r="F112" s="3"/>
      <c r="J112" s="10"/>
      <c r="K112" s="10"/>
      <c r="L112" s="3"/>
      <c r="M112" s="3"/>
    </row>
    <row r="113" spans="1:16">
      <c r="B113" s="11" t="s">
        <v>50</v>
      </c>
      <c r="C113" s="10">
        <f>AVERAGE(C107:C111)</f>
        <v>6.6</v>
      </c>
      <c r="D113" s="10">
        <f>AVERAGE(D107:D111)</f>
        <v>52.8</v>
      </c>
      <c r="E113" s="10">
        <f>AVERAGE(E107:E111)</f>
        <v>52.799999172051272</v>
      </c>
      <c r="F113" s="10">
        <f>AVERAGE(F107:F111)</f>
        <v>-8.2794872255931298E-7</v>
      </c>
      <c r="I113" s="11" t="s">
        <v>50</v>
      </c>
      <c r="J113" s="10">
        <f>AVERAGE(J107:J111)</f>
        <v>52.8</v>
      </c>
      <c r="K113" s="10">
        <f>AVERAGE(K107:K111)</f>
        <v>6.6</v>
      </c>
      <c r="L113" s="10">
        <f>AVERAGE(L107:L111)</f>
        <v>6.5999993839555202</v>
      </c>
      <c r="M113" s="10">
        <f>AVERAGE(M107:M111)</f>
        <v>-6.1604447996188585E-7</v>
      </c>
    </row>
    <row r="114" spans="1:16">
      <c r="B114" s="12" t="s">
        <v>44</v>
      </c>
      <c r="D114" s="10"/>
      <c r="F114" s="3">
        <f>STDEVP(F107:F111)</f>
        <v>13.261060956986737</v>
      </c>
      <c r="G114" s="1"/>
      <c r="I114" s="12" t="s">
        <v>44</v>
      </c>
      <c r="K114" s="10"/>
      <c r="M114" s="3">
        <f>STDEVP(M107:M111)</f>
        <v>1.1164799514102117</v>
      </c>
      <c r="N114" s="1"/>
    </row>
    <row r="115" spans="1:16" ht="16.2">
      <c r="B115" s="14" t="s">
        <v>53</v>
      </c>
      <c r="D115" s="10"/>
      <c r="F115" s="3">
        <f>(SUMPRODUCT(F107:F111,F107:F111)/B111)^0.5</f>
        <v>13.261060956986766</v>
      </c>
      <c r="G115" s="1"/>
      <c r="I115" s="14" t="s">
        <v>53</v>
      </c>
      <c r="K115" s="10"/>
      <c r="M115" s="3">
        <f>(SUMPRODUCT(M107:M111,M107:M111)/I111)^0.5</f>
        <v>1.1164799514103818</v>
      </c>
      <c r="N115" s="1"/>
      <c r="O115" s="1"/>
      <c r="P115" s="1"/>
    </row>
    <row r="116" spans="1:16">
      <c r="A116" s="1"/>
      <c r="B116" s="7"/>
      <c r="G116" s="1"/>
    </row>
    <row r="117" spans="1:16">
      <c r="E117" s="1" t="s">
        <v>153</v>
      </c>
      <c r="F117" s="1"/>
      <c r="G117" s="1" t="s">
        <v>161</v>
      </c>
      <c r="H117" s="1"/>
      <c r="I117" s="1"/>
      <c r="J117" s="1" t="s">
        <v>155</v>
      </c>
      <c r="K117" s="1" t="s">
        <v>154</v>
      </c>
    </row>
    <row r="119" spans="1:16">
      <c r="A119" s="1" t="s">
        <v>234</v>
      </c>
    </row>
    <row r="122" spans="1:16">
      <c r="A122" s="2" t="s">
        <v>213</v>
      </c>
      <c r="F122" s="1"/>
    </row>
    <row r="124" spans="1:16">
      <c r="D124" s="2" t="s">
        <v>149</v>
      </c>
      <c r="L124" s="2" t="s">
        <v>150</v>
      </c>
    </row>
    <row r="142" spans="1:16">
      <c r="A142" s="1"/>
      <c r="C142" s="19" t="s">
        <v>138</v>
      </c>
      <c r="G142" s="1"/>
      <c r="J142" s="19" t="s">
        <v>139</v>
      </c>
    </row>
    <row r="143" spans="1:16">
      <c r="D143" s="3" t="s">
        <v>157</v>
      </c>
      <c r="E143" s="16">
        <v>8.845360797937607</v>
      </c>
      <c r="F143" s="1"/>
      <c r="K143" s="3" t="s">
        <v>158</v>
      </c>
      <c r="L143" s="16">
        <v>0.10607434270172025</v>
      </c>
      <c r="M143" s="1" t="s">
        <v>209</v>
      </c>
      <c r="N143" s="17">
        <f>1/L143</f>
        <v>9.4273504273506337</v>
      </c>
    </row>
    <row r="144" spans="1:16">
      <c r="D144" s="3" t="s">
        <v>159</v>
      </c>
      <c r="E144" s="3">
        <v>0</v>
      </c>
      <c r="F144" s="1"/>
      <c r="K144" s="3" t="s">
        <v>160</v>
      </c>
      <c r="L144" s="3">
        <v>0</v>
      </c>
      <c r="M144" s="1"/>
      <c r="N144" s="17"/>
      <c r="P144" s="3"/>
    </row>
    <row r="145" spans="1:16" ht="16.2">
      <c r="C145" s="4" t="s">
        <v>8</v>
      </c>
      <c r="D145" s="4" t="s">
        <v>26</v>
      </c>
      <c r="E145" s="3" t="s">
        <v>29</v>
      </c>
      <c r="F145" s="7" t="s">
        <v>30</v>
      </c>
      <c r="G145" s="20" t="s">
        <v>208</v>
      </c>
      <c r="H145" s="7"/>
      <c r="J145" s="4" t="s">
        <v>9</v>
      </c>
      <c r="K145" s="4" t="s">
        <v>148</v>
      </c>
      <c r="L145" s="3" t="s">
        <v>151</v>
      </c>
      <c r="M145" s="7" t="s">
        <v>152</v>
      </c>
      <c r="O145" s="3"/>
      <c r="P145" s="3"/>
    </row>
    <row r="146" spans="1:16">
      <c r="C146" s="4">
        <v>0</v>
      </c>
      <c r="D146" s="4"/>
      <c r="E146" s="3">
        <f>$E$143*C146+$E$144</f>
        <v>0</v>
      </c>
      <c r="F146" s="7"/>
      <c r="G146" s="7">
        <f>$N$143*C146</f>
        <v>0</v>
      </c>
      <c r="J146" s="4">
        <v>0</v>
      </c>
      <c r="K146" s="4"/>
      <c r="L146" s="3">
        <f>$L$143*J146+$L$144</f>
        <v>0</v>
      </c>
      <c r="M146" s="7"/>
    </row>
    <row r="147" spans="1:16">
      <c r="B147" s="3">
        <v>1</v>
      </c>
      <c r="C147" s="4">
        <v>1</v>
      </c>
      <c r="D147" s="4">
        <v>4</v>
      </c>
      <c r="E147" s="3">
        <f t="shared" ref="E147:E151" si="10">$E$143*C147+$E$144</f>
        <v>8.845360797937607</v>
      </c>
      <c r="F147" s="3">
        <f>E147-D147</f>
        <v>4.845360797937607</v>
      </c>
      <c r="G147" s="7">
        <f t="shared" ref="G147:G151" si="11">$N$143*C147</f>
        <v>9.4273504273506337</v>
      </c>
      <c r="I147" s="3">
        <v>1</v>
      </c>
      <c r="J147" s="4">
        <v>4</v>
      </c>
      <c r="K147" s="4">
        <v>1</v>
      </c>
      <c r="L147" s="3">
        <f t="shared" ref="L147:L151" si="12">$L$143*J147+$L$144</f>
        <v>0.42429737080688101</v>
      </c>
      <c r="M147" s="3">
        <f>L147-K147</f>
        <v>-0.57570262919311899</v>
      </c>
    </row>
    <row r="148" spans="1:16">
      <c r="B148" s="3">
        <v>2</v>
      </c>
      <c r="C148" s="5">
        <v>4</v>
      </c>
      <c r="D148" s="5">
        <v>10</v>
      </c>
      <c r="E148" s="3">
        <f t="shared" si="10"/>
        <v>35.381443191750428</v>
      </c>
      <c r="F148" s="3">
        <f t="shared" ref="F148:F151" si="13">E148-D148</f>
        <v>25.381443191750428</v>
      </c>
      <c r="G148" s="7">
        <f t="shared" si="11"/>
        <v>37.709401709402535</v>
      </c>
      <c r="I148" s="3">
        <v>2</v>
      </c>
      <c r="J148" s="5">
        <v>10</v>
      </c>
      <c r="K148" s="5">
        <v>4</v>
      </c>
      <c r="L148" s="3">
        <f t="shared" si="12"/>
        <v>1.0607434270172025</v>
      </c>
      <c r="M148" s="3">
        <f t="shared" ref="M148:M151" si="14">L148-K148</f>
        <v>-2.9392565729827975</v>
      </c>
    </row>
    <row r="149" spans="1:16">
      <c r="B149" s="3">
        <v>3</v>
      </c>
      <c r="C149" s="5">
        <v>7</v>
      </c>
      <c r="D149" s="5">
        <v>55</v>
      </c>
      <c r="E149" s="3">
        <f t="shared" si="10"/>
        <v>61.917525585563247</v>
      </c>
      <c r="F149" s="3">
        <f t="shared" si="13"/>
        <v>6.9175255855632471</v>
      </c>
      <c r="G149" s="7">
        <f t="shared" si="11"/>
        <v>65.991452991454437</v>
      </c>
      <c r="I149" s="3">
        <v>3</v>
      </c>
      <c r="J149" s="5">
        <v>55</v>
      </c>
      <c r="K149" s="5">
        <v>7</v>
      </c>
      <c r="L149" s="3">
        <f t="shared" si="12"/>
        <v>5.8340888485946136</v>
      </c>
      <c r="M149" s="3">
        <f t="shared" si="14"/>
        <v>-1.1659111514053864</v>
      </c>
    </row>
    <row r="150" spans="1:16">
      <c r="B150" s="3">
        <v>4</v>
      </c>
      <c r="C150" s="5">
        <v>9</v>
      </c>
      <c r="D150" s="5">
        <v>65</v>
      </c>
      <c r="E150" s="3">
        <f t="shared" si="10"/>
        <v>79.608247181438458</v>
      </c>
      <c r="F150" s="3">
        <f t="shared" si="13"/>
        <v>14.608247181438458</v>
      </c>
      <c r="G150" s="7">
        <f t="shared" si="11"/>
        <v>84.846153846155701</v>
      </c>
      <c r="I150" s="3">
        <v>4</v>
      </c>
      <c r="J150" s="5">
        <v>65</v>
      </c>
      <c r="K150" s="5">
        <v>9</v>
      </c>
      <c r="L150" s="3">
        <f t="shared" si="12"/>
        <v>6.8948322756118161</v>
      </c>
      <c r="M150" s="3">
        <f t="shared" si="14"/>
        <v>-2.1051677243881839</v>
      </c>
    </row>
    <row r="151" spans="1:16">
      <c r="B151" s="3">
        <v>5</v>
      </c>
      <c r="C151" s="6">
        <v>12</v>
      </c>
      <c r="D151" s="6">
        <v>130</v>
      </c>
      <c r="E151" s="3">
        <f t="shared" si="10"/>
        <v>106.14432957525128</v>
      </c>
      <c r="F151" s="3">
        <f t="shared" si="13"/>
        <v>-23.855670424748723</v>
      </c>
      <c r="G151" s="7">
        <f t="shared" si="11"/>
        <v>113.12820512820761</v>
      </c>
      <c r="I151" s="3">
        <v>5</v>
      </c>
      <c r="J151" s="6">
        <v>130</v>
      </c>
      <c r="K151" s="6">
        <v>12</v>
      </c>
      <c r="L151" s="3">
        <f t="shared" si="12"/>
        <v>13.789664551223632</v>
      </c>
      <c r="M151" s="3">
        <f t="shared" si="14"/>
        <v>1.7896645512236322</v>
      </c>
    </row>
    <row r="152" spans="1:16">
      <c r="C152" s="10"/>
      <c r="D152" s="10"/>
      <c r="E152" s="3"/>
      <c r="F152" s="3"/>
      <c r="J152" s="10"/>
      <c r="K152" s="10"/>
      <c r="L152" s="3"/>
      <c r="M152" s="3"/>
    </row>
    <row r="153" spans="1:16">
      <c r="B153" s="11" t="s">
        <v>50</v>
      </c>
      <c r="C153" s="10">
        <f>AVERAGE(C147:C151)</f>
        <v>6.6</v>
      </c>
      <c r="D153" s="10">
        <f>AVERAGE(D147:D151)</f>
        <v>52.8</v>
      </c>
      <c r="E153" s="10">
        <f>AVERAGE(E147:E151)</f>
        <v>58.379381266388201</v>
      </c>
      <c r="F153" s="10">
        <f>AVERAGE(F147:F151)</f>
        <v>5.5793812663882036</v>
      </c>
      <c r="I153" s="11" t="s">
        <v>50</v>
      </c>
      <c r="J153" s="10">
        <f>AVERAGE(J147:J151)</f>
        <v>52.8</v>
      </c>
      <c r="K153" s="10">
        <f>AVERAGE(K147:K151)</f>
        <v>6.6</v>
      </c>
      <c r="L153" s="10">
        <f>AVERAGE(L147:L151)</f>
        <v>5.6007252946508288</v>
      </c>
      <c r="M153" s="10">
        <f>AVERAGE(M147:M151)</f>
        <v>-0.99927470534917107</v>
      </c>
    </row>
    <row r="154" spans="1:16">
      <c r="B154" s="12" t="s">
        <v>44</v>
      </c>
      <c r="D154" s="10"/>
      <c r="F154" s="3">
        <f>STDEVP(F147:F151)</f>
        <v>16.38532123905286</v>
      </c>
      <c r="G154" s="1"/>
      <c r="I154" s="12" t="s">
        <v>44</v>
      </c>
      <c r="K154" s="10"/>
      <c r="M154" s="3">
        <f>STDEVP(M147:M151)</f>
        <v>1.6107074347635404</v>
      </c>
      <c r="N154" s="1"/>
    </row>
    <row r="155" spans="1:16" ht="16.2">
      <c r="B155" s="14" t="s">
        <v>53</v>
      </c>
      <c r="D155" s="10"/>
      <c r="F155" s="3">
        <f>(SUMPRODUCT(F147:F151,F147:F151)/B151)^0.5</f>
        <v>17.309195458561337</v>
      </c>
      <c r="G155" s="1"/>
      <c r="I155" s="14" t="s">
        <v>53</v>
      </c>
      <c r="K155" s="10"/>
      <c r="M155" s="3">
        <f>(SUMPRODUCT(M147:M151,M147:M151)/I151)^0.5</f>
        <v>1.8955021438007444</v>
      </c>
      <c r="N155" s="1"/>
      <c r="O155" s="1"/>
      <c r="P155" s="1"/>
    </row>
    <row r="156" spans="1:16">
      <c r="A156" s="1"/>
      <c r="B156" s="7"/>
      <c r="G156" s="1"/>
    </row>
    <row r="157" spans="1:16">
      <c r="E157" s="1" t="s">
        <v>153</v>
      </c>
      <c r="F157" s="1"/>
      <c r="G157" s="1" t="s">
        <v>210</v>
      </c>
      <c r="H157" s="1"/>
      <c r="I157" s="1"/>
      <c r="J157" s="1" t="s">
        <v>155</v>
      </c>
      <c r="K157" s="1" t="s">
        <v>211</v>
      </c>
    </row>
    <row r="159" spans="1:16" ht="16.2">
      <c r="A159" s="1" t="s">
        <v>212</v>
      </c>
    </row>
    <row r="160" spans="1:16">
      <c r="A160" s="1" t="s">
        <v>222</v>
      </c>
    </row>
    <row r="161" spans="1:1">
      <c r="A161" s="1" t="s">
        <v>223</v>
      </c>
    </row>
    <row r="162" spans="1:1">
      <c r="A162" s="1" t="s">
        <v>224</v>
      </c>
    </row>
    <row r="163" spans="1:1">
      <c r="A163" s="1"/>
    </row>
    <row r="164" spans="1:1">
      <c r="A164" s="17"/>
    </row>
    <row r="165" spans="1:1">
      <c r="A165" s="2" t="s">
        <v>207</v>
      </c>
    </row>
    <row r="167" spans="1:1">
      <c r="A167" s="1" t="s">
        <v>214</v>
      </c>
    </row>
    <row r="168" spans="1:1">
      <c r="A168" s="1" t="s">
        <v>215</v>
      </c>
    </row>
    <row r="170" spans="1:1">
      <c r="A170" s="1" t="s">
        <v>216</v>
      </c>
    </row>
    <row r="171" spans="1:1">
      <c r="A171" s="1"/>
    </row>
    <row r="172" spans="1:1">
      <c r="A172" s="1" t="s">
        <v>217</v>
      </c>
    </row>
    <row r="173" spans="1:1">
      <c r="A173" s="1" t="s">
        <v>235</v>
      </c>
    </row>
    <row r="174" spans="1:1">
      <c r="A174" s="1" t="s">
        <v>236</v>
      </c>
    </row>
    <row r="175" spans="1:1">
      <c r="A175" s="1" t="s">
        <v>237</v>
      </c>
    </row>
    <row r="176" spans="1:1">
      <c r="A176" s="1" t="s">
        <v>238</v>
      </c>
    </row>
    <row r="177" spans="1:10">
      <c r="A177" s="1"/>
    </row>
    <row r="178" spans="1:10" ht="15.6">
      <c r="A178" s="1" t="s">
        <v>219</v>
      </c>
      <c r="I178" s="1">
        <f>(E143*L143)^0.5</f>
        <v>0.96864123007478653</v>
      </c>
      <c r="J178" s="1" t="s">
        <v>218</v>
      </c>
    </row>
    <row r="181" spans="1:10">
      <c r="A181" s="2" t="s">
        <v>220</v>
      </c>
    </row>
    <row r="183" spans="1:10">
      <c r="A183" s="1" t="s">
        <v>221</v>
      </c>
    </row>
    <row r="184" spans="1:10">
      <c r="A184" s="1" t="s">
        <v>225</v>
      </c>
    </row>
    <row r="187" spans="1:10">
      <c r="A187" s="2" t="s">
        <v>226</v>
      </c>
    </row>
    <row r="189" spans="1:10">
      <c r="A189" s="1" t="s">
        <v>259</v>
      </c>
    </row>
    <row r="190" spans="1:10">
      <c r="A190" s="1" t="s">
        <v>227</v>
      </c>
    </row>
    <row r="193" spans="1:1">
      <c r="A193" s="2" t="s">
        <v>257</v>
      </c>
    </row>
    <row r="195" spans="1:1">
      <c r="A195" s="1" t="s">
        <v>260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OTV-METHODE</vt:lpstr>
      <vt:lpstr>VERGELIJK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2012-06-17T18:09:15Z</dcterms:created>
  <dcterms:modified xsi:type="dcterms:W3CDTF">2012-06-24T18:09:49Z</dcterms:modified>
</cp:coreProperties>
</file>